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IZVJEŠTAJI\Financijski plan 2026\VI izvještaj\"/>
    </mc:Choice>
  </mc:AlternateContent>
  <xr:revisionPtr revIDLastSave="0" documentId="13_ncr:1_{F0122921-7933-44AA-B5A6-E6AEE7B18F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0" i="7" l="1"/>
  <c r="I65" i="7"/>
  <c r="H92" i="7"/>
  <c r="H91" i="7" s="1"/>
  <c r="C28" i="8"/>
  <c r="C14" i="8"/>
  <c r="J36" i="3"/>
  <c r="G53" i="7"/>
  <c r="I94" i="7"/>
  <c r="G92" i="7"/>
  <c r="G91" i="7"/>
  <c r="I12" i="7"/>
  <c r="I13" i="7"/>
  <c r="I14" i="7"/>
  <c r="I17" i="7"/>
  <c r="I20" i="7"/>
  <c r="I21" i="7"/>
  <c r="I22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50" i="7"/>
  <c r="I51" i="7"/>
  <c r="I54" i="7"/>
  <c r="I55" i="7"/>
  <c r="I56" i="7"/>
  <c r="I57" i="7"/>
  <c r="I58" i="7"/>
  <c r="I59" i="7"/>
  <c r="I60" i="7"/>
  <c r="I61" i="7"/>
  <c r="I62" i="7"/>
  <c r="I63" i="7"/>
  <c r="I64" i="7"/>
  <c r="I66" i="7"/>
  <c r="I67" i="7"/>
  <c r="I68" i="7"/>
  <c r="I69" i="7"/>
  <c r="I70" i="7"/>
  <c r="I71" i="7"/>
  <c r="I72" i="7"/>
  <c r="I73" i="7"/>
  <c r="I74" i="7"/>
  <c r="I75" i="7"/>
  <c r="I76" i="7"/>
  <c r="I79" i="7"/>
  <c r="I80" i="7"/>
  <c r="I81" i="7"/>
  <c r="I82" i="7"/>
  <c r="I86" i="7"/>
  <c r="I89" i="7"/>
  <c r="I97" i="7"/>
  <c r="H9" i="11"/>
  <c r="H10" i="11"/>
  <c r="G21" i="3"/>
  <c r="G16" i="3"/>
  <c r="L34" i="3"/>
  <c r="L35" i="3"/>
  <c r="L37" i="3"/>
  <c r="L40" i="3"/>
  <c r="L41" i="3"/>
  <c r="L42" i="3"/>
  <c r="L43" i="3"/>
  <c r="L45" i="3"/>
  <c r="L46" i="3"/>
  <c r="L47" i="3"/>
  <c r="L48" i="3"/>
  <c r="L49" i="3"/>
  <c r="L50" i="3"/>
  <c r="L52" i="3"/>
  <c r="L53" i="3"/>
  <c r="L54" i="3"/>
  <c r="L55" i="3"/>
  <c r="L56" i="3"/>
  <c r="L57" i="3"/>
  <c r="L58" i="3"/>
  <c r="L59" i="3"/>
  <c r="L60" i="3"/>
  <c r="L61" i="3"/>
  <c r="L63" i="3"/>
  <c r="L64" i="3"/>
  <c r="L65" i="3"/>
  <c r="L66" i="3"/>
  <c r="L67" i="3"/>
  <c r="L68" i="3"/>
  <c r="L69" i="3"/>
  <c r="L71" i="3"/>
  <c r="L72" i="3"/>
  <c r="L76" i="3"/>
  <c r="L78" i="3"/>
  <c r="L79" i="3"/>
  <c r="L80" i="3"/>
  <c r="L81" i="3"/>
  <c r="L13" i="3"/>
  <c r="L14" i="3"/>
  <c r="L15" i="3"/>
  <c r="L19" i="3"/>
  <c r="L22" i="3"/>
  <c r="L24" i="3"/>
  <c r="L26" i="3"/>
  <c r="I91" i="7" l="1"/>
  <c r="I92" i="7"/>
  <c r="G9" i="11"/>
  <c r="G10" i="11"/>
  <c r="F8" i="11"/>
  <c r="E8" i="11"/>
  <c r="H8" i="11" s="1"/>
  <c r="D8" i="11"/>
  <c r="C8" i="11"/>
  <c r="G8" i="11" l="1"/>
  <c r="E7" i="8"/>
  <c r="E16" i="8"/>
  <c r="E21" i="8"/>
  <c r="G8" i="8"/>
  <c r="G10" i="8"/>
  <c r="G12" i="8"/>
  <c r="G15" i="8"/>
  <c r="G17" i="8"/>
  <c r="G19" i="8"/>
  <c r="G22" i="8"/>
  <c r="G24" i="8"/>
  <c r="G26" i="8"/>
  <c r="G29" i="8"/>
  <c r="G31" i="8"/>
  <c r="G33" i="8"/>
  <c r="K81" i="3"/>
  <c r="K80" i="3"/>
  <c r="K79" i="3"/>
  <c r="K78" i="3"/>
  <c r="K76" i="3"/>
  <c r="K72" i="3"/>
  <c r="K71" i="3"/>
  <c r="K69" i="3"/>
  <c r="K67" i="3"/>
  <c r="K66" i="3"/>
  <c r="K65" i="3"/>
  <c r="K64" i="3"/>
  <c r="K60" i="3"/>
  <c r="K59" i="3"/>
  <c r="K58" i="3"/>
  <c r="K57" i="3"/>
  <c r="K56" i="3"/>
  <c r="K55" i="3"/>
  <c r="K53" i="3"/>
  <c r="K52" i="3"/>
  <c r="K50" i="3"/>
  <c r="K49" i="3"/>
  <c r="K48" i="3"/>
  <c r="K47" i="3"/>
  <c r="K46" i="3"/>
  <c r="K45" i="3"/>
  <c r="K42" i="3"/>
  <c r="K41" i="3"/>
  <c r="K40" i="3"/>
  <c r="K37" i="3"/>
  <c r="K35" i="3"/>
  <c r="K34" i="3"/>
  <c r="K13" i="3"/>
  <c r="K14" i="3"/>
  <c r="K15" i="3"/>
  <c r="K17" i="3"/>
  <c r="K19" i="3"/>
  <c r="K22" i="3"/>
  <c r="K24" i="3"/>
  <c r="K26" i="3"/>
  <c r="H53" i="7" l="1"/>
  <c r="H85" i="7"/>
  <c r="I85" i="7" s="1"/>
  <c r="H25" i="7"/>
  <c r="G25" i="7"/>
  <c r="I25" i="7" l="1"/>
  <c r="H84" i="7"/>
  <c r="I84" i="7" s="1"/>
  <c r="H52" i="7"/>
  <c r="H78" i="7"/>
  <c r="H96" i="7"/>
  <c r="I96" i="7" s="1"/>
  <c r="H88" i="7"/>
  <c r="H49" i="7"/>
  <c r="H24" i="7"/>
  <c r="H19" i="7"/>
  <c r="H16" i="7"/>
  <c r="H15" i="7" s="1"/>
  <c r="H11" i="7"/>
  <c r="G78" i="7"/>
  <c r="G77" i="7" s="1"/>
  <c r="G49" i="7"/>
  <c r="G16" i="7"/>
  <c r="G96" i="7"/>
  <c r="G95" i="7" s="1"/>
  <c r="G90" i="7" s="1"/>
  <c r="G88" i="7"/>
  <c r="G24" i="7"/>
  <c r="G19" i="7"/>
  <c r="G11" i="7"/>
  <c r="I24" i="7" l="1"/>
  <c r="I78" i="7"/>
  <c r="G87" i="7"/>
  <c r="I88" i="7"/>
  <c r="G52" i="7"/>
  <c r="I52" i="7" s="1"/>
  <c r="I53" i="7"/>
  <c r="G48" i="7"/>
  <c r="I49" i="7"/>
  <c r="G18" i="7"/>
  <c r="I18" i="7" s="1"/>
  <c r="I19" i="7"/>
  <c r="G15" i="7"/>
  <c r="I15" i="7" s="1"/>
  <c r="I16" i="7"/>
  <c r="G10" i="7"/>
  <c r="I11" i="7"/>
  <c r="H77" i="7"/>
  <c r="I77" i="7" s="1"/>
  <c r="H10" i="7"/>
  <c r="H48" i="7"/>
  <c r="H87" i="7"/>
  <c r="H18" i="7"/>
  <c r="H95" i="7"/>
  <c r="I95" i="7" s="1"/>
  <c r="G23" i="7"/>
  <c r="H8" i="8"/>
  <c r="H10" i="8"/>
  <c r="H12" i="8"/>
  <c r="H15" i="8"/>
  <c r="H17" i="8"/>
  <c r="H22" i="8"/>
  <c r="H24" i="8"/>
  <c r="H26" i="8"/>
  <c r="H29" i="8"/>
  <c r="H31" i="8"/>
  <c r="F30" i="8"/>
  <c r="E30" i="8"/>
  <c r="D30" i="8"/>
  <c r="F28" i="8"/>
  <c r="E28" i="8"/>
  <c r="D28" i="8"/>
  <c r="I10" i="7" l="1"/>
  <c r="I48" i="7"/>
  <c r="G9" i="7"/>
  <c r="G83" i="7"/>
  <c r="I87" i="7"/>
  <c r="H9" i="7"/>
  <c r="I90" i="7"/>
  <c r="H83" i="7"/>
  <c r="H23" i="7"/>
  <c r="I23" i="7" s="1"/>
  <c r="H28" i="8"/>
  <c r="H30" i="8"/>
  <c r="G8" i="7"/>
  <c r="F32" i="8"/>
  <c r="G32" i="8" s="1"/>
  <c r="E32" i="8"/>
  <c r="D32" i="8"/>
  <c r="F27" i="8"/>
  <c r="E27" i="8"/>
  <c r="H27" i="8" s="1"/>
  <c r="D27" i="8"/>
  <c r="F25" i="8"/>
  <c r="G25" i="8" s="1"/>
  <c r="E25" i="8"/>
  <c r="H25" i="8" s="1"/>
  <c r="D25" i="8"/>
  <c r="F23" i="8"/>
  <c r="G23" i="8" s="1"/>
  <c r="E23" i="8"/>
  <c r="D23" i="8"/>
  <c r="F21" i="8"/>
  <c r="G21" i="8" s="1"/>
  <c r="D21" i="8"/>
  <c r="C32" i="8"/>
  <c r="C30" i="8"/>
  <c r="G30" i="8" s="1"/>
  <c r="G28" i="8"/>
  <c r="C25" i="8"/>
  <c r="C23" i="8"/>
  <c r="C21" i="8"/>
  <c r="H8" i="7" l="1"/>
  <c r="I8" i="7" s="1"/>
  <c r="I83" i="7"/>
  <c r="I9" i="7"/>
  <c r="H23" i="8"/>
  <c r="C27" i="8"/>
  <c r="C20" i="8" s="1"/>
  <c r="H21" i="8"/>
  <c r="F20" i="8"/>
  <c r="G20" i="8" s="1"/>
  <c r="E20" i="8"/>
  <c r="D20" i="8"/>
  <c r="G27" i="8" l="1"/>
  <c r="H20" i="8"/>
  <c r="D14" i="8"/>
  <c r="E14" i="8"/>
  <c r="E13" i="8" s="1"/>
  <c r="E11" i="8"/>
  <c r="E9" i="8"/>
  <c r="F18" i="8"/>
  <c r="E18" i="8"/>
  <c r="D18" i="8"/>
  <c r="F14" i="8"/>
  <c r="F9" i="8"/>
  <c r="D9" i="8"/>
  <c r="F11" i="8"/>
  <c r="D11" i="8"/>
  <c r="F7" i="8"/>
  <c r="D7" i="8"/>
  <c r="F16" i="8"/>
  <c r="D16" i="8"/>
  <c r="C7" i="8"/>
  <c r="C11" i="8"/>
  <c r="C9" i="8"/>
  <c r="C18" i="8"/>
  <c r="C16" i="8"/>
  <c r="J13" i="9"/>
  <c r="J12" i="9" s="1"/>
  <c r="J11" i="9" s="1"/>
  <c r="I13" i="9"/>
  <c r="I12" i="9" s="1"/>
  <c r="I11" i="9" s="1"/>
  <c r="H13" i="9"/>
  <c r="H12" i="9" s="1"/>
  <c r="H11" i="9" s="1"/>
  <c r="J9" i="9"/>
  <c r="J8" i="9" s="1"/>
  <c r="J7" i="9" s="1"/>
  <c r="I9" i="9"/>
  <c r="I8" i="9" s="1"/>
  <c r="I7" i="9" s="1"/>
  <c r="H9" i="9"/>
  <c r="H8" i="9" s="1"/>
  <c r="H7" i="9" s="1"/>
  <c r="G13" i="9"/>
  <c r="G12" i="9" s="1"/>
  <c r="G11" i="9" s="1"/>
  <c r="G9" i="9"/>
  <c r="G8" i="9" s="1"/>
  <c r="G7" i="9" s="1"/>
  <c r="F7" i="11"/>
  <c r="E7" i="11"/>
  <c r="D7" i="11"/>
  <c r="D6" i="11" s="1"/>
  <c r="C7" i="11"/>
  <c r="J16" i="3"/>
  <c r="I21" i="3"/>
  <c r="J12" i="3"/>
  <c r="I12" i="3"/>
  <c r="H12" i="3"/>
  <c r="G12" i="3"/>
  <c r="G25" i="3"/>
  <c r="G9" i="8" l="1"/>
  <c r="E6" i="11"/>
  <c r="H6" i="11" s="1"/>
  <c r="H7" i="11"/>
  <c r="L12" i="3"/>
  <c r="K16" i="3"/>
  <c r="G14" i="8"/>
  <c r="G7" i="11"/>
  <c r="G18" i="8"/>
  <c r="G16" i="8"/>
  <c r="G7" i="8"/>
  <c r="K12" i="3"/>
  <c r="G11" i="8"/>
  <c r="F6" i="11"/>
  <c r="C6" i="11"/>
  <c r="E6" i="8"/>
  <c r="D13" i="8"/>
  <c r="D6" i="8" s="1"/>
  <c r="H16" i="8"/>
  <c r="H11" i="8"/>
  <c r="H7" i="8"/>
  <c r="H9" i="8"/>
  <c r="F13" i="8"/>
  <c r="H14" i="8"/>
  <c r="C13" i="8"/>
  <c r="C6" i="8" s="1"/>
  <c r="L23" i="1"/>
  <c r="K23" i="1"/>
  <c r="K13" i="1"/>
  <c r="K10" i="1"/>
  <c r="G6" i="11" l="1"/>
  <c r="F6" i="8"/>
  <c r="G6" i="8" s="1"/>
  <c r="G13" i="8"/>
  <c r="H6" i="8"/>
  <c r="H13" i="8"/>
  <c r="G62" i="3" l="1"/>
  <c r="I77" i="3"/>
  <c r="J77" i="3"/>
  <c r="L77" i="3" s="1"/>
  <c r="G77" i="3"/>
  <c r="G75" i="3"/>
  <c r="I75" i="3"/>
  <c r="J75" i="3"/>
  <c r="H75" i="3"/>
  <c r="H61" i="3"/>
  <c r="H33" i="3"/>
  <c r="I51" i="3"/>
  <c r="G44" i="3"/>
  <c r="I44" i="3"/>
  <c r="G39" i="3"/>
  <c r="I39" i="3"/>
  <c r="G33" i="3"/>
  <c r="I33" i="3"/>
  <c r="G36" i="3"/>
  <c r="I36" i="3"/>
  <c r="G70" i="3"/>
  <c r="I70" i="3"/>
  <c r="I62" i="3"/>
  <c r="G61" i="3"/>
  <c r="I61" i="3"/>
  <c r="G51" i="3"/>
  <c r="J61" i="3"/>
  <c r="J63" i="3"/>
  <c r="L75" i="3" l="1"/>
  <c r="K77" i="3"/>
  <c r="K75" i="3"/>
  <c r="K61" i="3"/>
  <c r="K43" i="3"/>
  <c r="K54" i="3"/>
  <c r="K63" i="3"/>
  <c r="K68" i="3"/>
  <c r="J33" i="3"/>
  <c r="L33" i="3" s="1"/>
  <c r="L36" i="3"/>
  <c r="G38" i="3"/>
  <c r="J70" i="3"/>
  <c r="L70" i="3" s="1"/>
  <c r="I74" i="3"/>
  <c r="I73" i="3" s="1"/>
  <c r="H70" i="3"/>
  <c r="H44" i="3"/>
  <c r="J74" i="3"/>
  <c r="H77" i="3"/>
  <c r="H74" i="3" s="1"/>
  <c r="H73" i="3" s="1"/>
  <c r="G74" i="3"/>
  <c r="G73" i="3" s="1"/>
  <c r="H39" i="3"/>
  <c r="H62" i="3"/>
  <c r="H51" i="3"/>
  <c r="J44" i="3"/>
  <c r="L44" i="3" s="1"/>
  <c r="H32" i="3"/>
  <c r="G32" i="3"/>
  <c r="J62" i="3"/>
  <c r="L62" i="3" s="1"/>
  <c r="I32" i="3"/>
  <c r="I38" i="3"/>
  <c r="J51" i="3"/>
  <c r="L51" i="3" s="1"/>
  <c r="J39" i="3"/>
  <c r="L39" i="3" s="1"/>
  <c r="L74" i="3" l="1"/>
  <c r="J73" i="3"/>
  <c r="L73" i="3" s="1"/>
  <c r="K74" i="3"/>
  <c r="K39" i="3"/>
  <c r="K51" i="3"/>
  <c r="K62" i="3"/>
  <c r="K70" i="3"/>
  <c r="K44" i="3"/>
  <c r="K36" i="3"/>
  <c r="K33" i="3"/>
  <c r="G31" i="3"/>
  <c r="G30" i="3" s="1"/>
  <c r="I31" i="3"/>
  <c r="J32" i="3"/>
  <c r="L32" i="3" s="1"/>
  <c r="H38" i="3"/>
  <c r="H31" i="3" s="1"/>
  <c r="J38" i="3"/>
  <c r="L38" i="3" s="1"/>
  <c r="K38" i="3" l="1"/>
  <c r="K32" i="3"/>
  <c r="K73" i="3"/>
  <c r="J31" i="3"/>
  <c r="L31" i="3" s="1"/>
  <c r="J12" i="1"/>
  <c r="I30" i="3"/>
  <c r="I12" i="1"/>
  <c r="H30" i="3"/>
  <c r="H12" i="1"/>
  <c r="G12" i="1"/>
  <c r="K31" i="3" l="1"/>
  <c r="K12" i="1"/>
  <c r="J30" i="3"/>
  <c r="L30" i="3" s="1"/>
  <c r="L12" i="1"/>
  <c r="L13" i="1"/>
  <c r="K30" i="3" l="1"/>
  <c r="H25" i="3"/>
  <c r="G23" i="3"/>
  <c r="H23" i="3"/>
  <c r="I23" i="3"/>
  <c r="L23" i="3" s="1"/>
  <c r="G20" i="3"/>
  <c r="H20" i="3"/>
  <c r="I20" i="3"/>
  <c r="G18" i="3"/>
  <c r="H18" i="3"/>
  <c r="J25" i="3"/>
  <c r="J23" i="3"/>
  <c r="J21" i="3"/>
  <c r="L21" i="3" s="1"/>
  <c r="J18" i="3"/>
  <c r="K25" i="3" l="1"/>
  <c r="K18" i="3"/>
  <c r="K21" i="3"/>
  <c r="K23" i="3"/>
  <c r="H11" i="3"/>
  <c r="G11" i="3"/>
  <c r="J20" i="3"/>
  <c r="L20" i="3" s="1"/>
  <c r="I18" i="3"/>
  <c r="L18" i="3" s="1"/>
  <c r="I25" i="3"/>
  <c r="L25" i="3" s="1"/>
  <c r="H9" i="1"/>
  <c r="H15" i="1" s="1"/>
  <c r="I9" i="1"/>
  <c r="I15" i="1" s="1"/>
  <c r="K20" i="3" l="1"/>
  <c r="J11" i="3"/>
  <c r="I11" i="3"/>
  <c r="G9" i="1"/>
  <c r="G15" i="1" s="1"/>
  <c r="L11" i="3" l="1"/>
  <c r="K11" i="3"/>
  <c r="J9" i="1"/>
  <c r="K9" i="1" s="1"/>
  <c r="L10" i="1"/>
  <c r="L9" i="1" l="1"/>
  <c r="J15" i="1"/>
  <c r="K15" i="1" l="1"/>
  <c r="L16" i="3"/>
  <c r="L17" i="3"/>
</calcChain>
</file>

<file path=xl/sharedStrings.xml><?xml version="1.0" encoding="utf-8"?>
<sst xmlns="http://schemas.openxmlformats.org/spreadsheetml/2006/main" count="338" uniqueCount="170">
  <si>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</si>
  <si>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</si>
  <si>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</si>
  <si>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</si>
  <si>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</si>
  <si>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</si>
  <si>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</si>
  <si>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</si>
  <si>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</si>
  <si>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</si>
  <si>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</si>
  <si>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</si>
  <si>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</si>
  <si>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</si>
  <si>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</si>
  <si>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</si>
  <si>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</si>
  <si>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</si>
  <si>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</si>
  <si>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</si>
  <si>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</si>
  <si>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</si>
  <si>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….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</si>
  <si>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</si>
  <si>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</si>
  <si>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</si>
  <si>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</si>
  <si>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</si>
  <si>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</si>
  <si>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</si>
  <si>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</si>
  <si>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</si>
  <si>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</si>
  <si>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</si>
  <si>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</si>
  <si>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</si>
  <si>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</si>
  <si>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</si>
  <si>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</si>
  <si>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</si>
  <si>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</si>
  <si>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</si>
  <si>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</si>
  <si>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</si>
  <si>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</si>
  <si>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</si>
  <si>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</si>
  <si>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</si>
  <si>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</si>
  <si>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</si>
  <si>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</si>
  <si>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</si>
  <si>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</si>
  <si>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</si>
  <si>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</si>
  <si>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</si>
  <si>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</si>
  <si>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</si>
  <si>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</si>
  <si>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</si>
  <si>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</si>
  <si>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</si>
  <si>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</si>
  <si>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 xml:space="preserve">OSTVARENJE/IZVRŠENJE 
I-VI 2024. </t>
  </si>
  <si>
    <t>IZVORNI PLAN ILI REBALANS 2025.</t>
  </si>
  <si>
    <t>TEKUĆI PLAN 2025</t>
  </si>
  <si>
    <t>OSTVARENJE/IZVRŠENJE 
I-VI 2025.</t>
  </si>
  <si>
    <t>Tekuće pomoći iz proračuna koji nije nadležan</t>
  </si>
  <si>
    <t>Tek.pom. Iz dr.pror. Temeljem pr.EU sredstava</t>
  </si>
  <si>
    <t xml:space="preserve">Prihodi od upravnih i administrativnih pristojbi, pristojbi po posebnim propisima i naknada </t>
  </si>
  <si>
    <t>Prihodi po posebnim propisima</t>
  </si>
  <si>
    <t>Prihodi od pruženih usluga</t>
  </si>
  <si>
    <t xml:space="preserve">Donacije od pravnih i fizičkih osoba izvan općeg proračuna te povrat donacija i kapitalnih pomoći po protestiranim jamstvima </t>
  </si>
  <si>
    <t>Tekuće donacije</t>
  </si>
  <si>
    <t xml:space="preserve">Prihodi iz nadležnog proračuna za financiranje redovne djelatnosti proračunskih korisnika </t>
  </si>
  <si>
    <t>Prihodi iz nadležnog proračuna za financiranje rashoda poslovanja</t>
  </si>
  <si>
    <t>Ostali rashodi za zaposlene</t>
  </si>
  <si>
    <t xml:space="preserve">Doprinosi na plaće </t>
  </si>
  <si>
    <t>Doprinosi za obvezno zdravstveno osiguranje</t>
  </si>
  <si>
    <t>Naknade za prijevoz, za rad na terenu i odvojeni život</t>
  </si>
  <si>
    <t>Stručno usavršavanje zaposlenika</t>
  </si>
  <si>
    <t xml:space="preserve">Rashodi za materijal i energiju 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</si>
  <si>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</si>
  <si>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</si>
  <si>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</si>
  <si>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</si>
  <si>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autogume</t>
  </si>
  <si>
    <t>Rashodi za usluge</t>
  </si>
  <si>
    <t>Usluge telefona, interneta,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</si>
  <si>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</si>
  <si>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</si>
  <si>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</si>
  <si>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</si>
  <si>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</si>
  <si>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</si>
  <si>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</si>
  <si>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</si>
  <si>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</si>
  <si>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</si>
  <si>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</si>
  <si>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</si>
  <si>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</si>
  <si>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</si>
  <si>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</si>
  <si>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3296</t>
  </si>
  <si>
    <t>Troškovi sudskih postupaka</t>
  </si>
  <si>
    <t xml:space="preserve">Ostali nespomenuti rashodi poslovanja </t>
  </si>
  <si>
    <t>Financijski rashodi</t>
  </si>
  <si>
    <t>Bankarske usluge i usluge platnog prometa</t>
  </si>
  <si>
    <t xml:space="preserve">Zatezne kamate </t>
  </si>
  <si>
    <t>Ostale naknade troškova zaposlenima</t>
  </si>
  <si>
    <t>Službena, radna i zaštitna odjeća i obuća</t>
  </si>
  <si>
    <t>Rashodi za nabavu proizvedene dugotrajne imovine</t>
  </si>
  <si>
    <t xml:space="preserve">Postrojenja i oprema </t>
  </si>
  <si>
    <t>Uredska oprema i namještaj</t>
  </si>
  <si>
    <t>UKUPNI RASHODI 3+4</t>
  </si>
  <si>
    <t>3+4</t>
  </si>
  <si>
    <t>Građevinski objekti</t>
  </si>
  <si>
    <t>Poslovni objekti</t>
  </si>
  <si>
    <t>Oprema za održavanje i zaštitu</t>
  </si>
  <si>
    <t>Uređaji, strojevi i oprema za ostale namjene</t>
  </si>
  <si>
    <t>Kapitalne pomoći od međunarodnih organizacija</t>
  </si>
  <si>
    <t>Prihodi od financijske imovine</t>
  </si>
  <si>
    <t>Kamate na oročena sredstva</t>
  </si>
  <si>
    <t>IZVJEŠTAJ O PRIHODIMA I RASHODIMA PREMA EKONOMSKOJ KLASIFIKACIJI</t>
  </si>
  <si>
    <t>09 Obrazovane</t>
  </si>
  <si>
    <t>091 Predškolsko i osnovno obrazovanje</t>
  </si>
  <si>
    <t>0911 - Predškolsko obrazovanje</t>
  </si>
  <si>
    <t>4 Prihodi za posebne namjene</t>
  </si>
  <si>
    <t>41 Prihodi po posebnim propisima</t>
  </si>
  <si>
    <t>5 Tekuće pomoći</t>
  </si>
  <si>
    <t>54 Pomoći iz drugih proračuna</t>
  </si>
  <si>
    <t>541 Tekuće pomoći iz drugih proračuna - Općina Negoslavci</t>
  </si>
  <si>
    <t>55 Tekuće pomoći iz državnog proračuna</t>
  </si>
  <si>
    <t>551 Tekuće pomoći - MZO</t>
  </si>
  <si>
    <t>6 Donacije</t>
  </si>
  <si>
    <t>63 Kapitalne donacije</t>
  </si>
  <si>
    <t>DJEČJI VRTIĆ VUKOVAR II</t>
  </si>
  <si>
    <t>Izvor 11</t>
  </si>
  <si>
    <t xml:space="preserve"> Opći prihodi i primici</t>
  </si>
  <si>
    <t>Izvor 41</t>
  </si>
  <si>
    <t>Prihodi za posebne namjene</t>
  </si>
  <si>
    <t>Izvor 51</t>
  </si>
  <si>
    <t xml:space="preserve">        Izvor 11</t>
  </si>
  <si>
    <t>Opći prihodi i primici</t>
  </si>
  <si>
    <t>Materijal i dij.za tek.i inv.održavanje</t>
  </si>
  <si>
    <t>Uredski materijal i ost.mat.rashodi</t>
  </si>
  <si>
    <t>Sitni inventar i auto gume</t>
  </si>
  <si>
    <t>Usluge telefona, pošte i prijevoza</t>
  </si>
  <si>
    <t>Pomoći</t>
  </si>
  <si>
    <t>Izvor 31</t>
  </si>
  <si>
    <t>Bankarske usluge i usl.pl.prometa</t>
  </si>
  <si>
    <t>Rashodi za nabavu proizvedene dug.imovine</t>
  </si>
  <si>
    <t>RASHODI ZA ZAPOSLENE</t>
  </si>
  <si>
    <t>MATERIJALNI RASHODI</t>
  </si>
  <si>
    <t>Namirnice</t>
  </si>
  <si>
    <t>Naknade za prijevoz</t>
  </si>
  <si>
    <t>Opremanje vrtića</t>
  </si>
  <si>
    <t>Vlastiti prihodi</t>
  </si>
  <si>
    <t>Sitan inventar</t>
  </si>
  <si>
    <t>Materijal i sirovine (namirnice)</t>
  </si>
  <si>
    <t>096 - Dodatne usluge u obrazovanju</t>
  </si>
  <si>
    <t>RKP 37461</t>
  </si>
  <si>
    <t xml:space="preserve">OSTVARENJE/IZVRŠENJE 
I-VI 2025. </t>
  </si>
  <si>
    <t>IZVORNI PLAN ILI REBALANS 2026.</t>
  </si>
  <si>
    <t>OSTVARENJE/IZVRŠENJE 
I-VI 2026.</t>
  </si>
  <si>
    <t>TEKUĆI PLAN 2026.</t>
  </si>
  <si>
    <t xml:space="preserve"> IZVRŠENJE 
2026.</t>
  </si>
  <si>
    <t>5=4/3*100</t>
  </si>
  <si>
    <t>Uređaji i strojevi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</si>
</sst>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k_n_-;\-* #,##0\ _k_n_-;_-* &quot;-&quot;??\ _k_n_-;_-@_-"/>
    <numFmt numFmtId="165" formatCode="_-* #,##0.00\ _k_n_-;\-* #,##0.00\ _k_n_-;_-* &quot;-&quot;??\ _k_n_-;_-@_-"/>
    <numFmt numFmtId="166" formatCode="_-* #,##0.00\ _€_-;\-* #,##0.00\ _€_-;_-* &quot;-&quot;??\ _€_-;_-@_-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85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 wrapText="1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3" fontId="3" fillId="2" borderId="4" xfId="0" applyNumberFormat="1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/>
    <xf numFmtId="4" fontId="0" fillId="0" borderId="3" xfId="0" applyNumberFormat="1" applyBorder="1"/>
    <xf numFmtId="4" fontId="1" fillId="0" borderId="3" xfId="0" applyNumberFormat="1" applyFont="1" applyBorder="1"/>
    <xf numFmtId="4" fontId="3" fillId="2" borderId="3" xfId="0" applyNumberFormat="1" applyFont="1" applyFill="1" applyBorder="1" applyAlignment="1">
      <alignment horizontal="right"/>
    </xf>
    <xf numFmtId="4" fontId="1" fillId="4" borderId="3" xfId="0" applyNumberFormat="1" applyFont="1" applyFill="1" applyBorder="1"/>
    <xf numFmtId="0" fontId="11" fillId="5" borderId="3" xfId="0" applyFont="1" applyFill="1" applyBorder="1" applyAlignment="1">
      <alignment horizontal="left" vertical="center" wrapText="1"/>
    </xf>
    <xf numFmtId="4" fontId="1" fillId="5" borderId="3" xfId="0" applyNumberFormat="1" applyFont="1" applyFill="1" applyBorder="1"/>
    <xf numFmtId="0" fontId="9" fillId="5" borderId="3" xfId="0" quotePrefix="1" applyFont="1" applyFill="1" applyBorder="1" applyAlignment="1">
      <alignment horizontal="left" vertical="center"/>
    </xf>
    <xf numFmtId="0" fontId="10" fillId="5" borderId="3" xfId="0" quotePrefix="1" applyFont="1" applyFill="1" applyBorder="1" applyAlignment="1">
      <alignment horizontal="left" vertical="center"/>
    </xf>
    <xf numFmtId="0" fontId="11" fillId="5" borderId="3" xfId="0" quotePrefix="1" applyFont="1" applyFill="1" applyBorder="1" applyAlignment="1">
      <alignment horizontal="left" vertical="center"/>
    </xf>
    <xf numFmtId="4" fontId="0" fillId="2" borderId="3" xfId="0" applyNumberFormat="1" applyFill="1" applyBorder="1"/>
    <xf numFmtId="4" fontId="0" fillId="5" borderId="3" xfId="0" applyNumberFormat="1" applyFill="1" applyBorder="1"/>
    <xf numFmtId="0" fontId="11" fillId="4" borderId="3" xfId="0" quotePrefix="1" applyFont="1" applyFill="1" applyBorder="1" applyAlignment="1">
      <alignment horizontal="left" vertical="center"/>
    </xf>
    <xf numFmtId="0" fontId="16" fillId="4" borderId="3" xfId="0" quotePrefix="1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wrapText="1"/>
    </xf>
    <xf numFmtId="0" fontId="11" fillId="6" borderId="3" xfId="0" applyFont="1" applyFill="1" applyBorder="1" applyAlignment="1">
      <alignment horizontal="left" vertical="center" wrapText="1"/>
    </xf>
    <xf numFmtId="0" fontId="11" fillId="7" borderId="3" xfId="0" applyFont="1" applyFill="1" applyBorder="1" applyAlignment="1">
      <alignment horizontal="left" vertical="center" wrapText="1"/>
    </xf>
    <xf numFmtId="4" fontId="6" fillId="7" borderId="3" xfId="0" applyNumberFormat="1" applyFont="1" applyFill="1" applyBorder="1" applyAlignment="1">
      <alignment horizontal="right"/>
    </xf>
    <xf numFmtId="0" fontId="11" fillId="6" borderId="3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vertical="center" wrapText="1"/>
    </xf>
    <xf numFmtId="4" fontId="1" fillId="6" borderId="3" xfId="0" applyNumberFormat="1" applyFont="1" applyFill="1" applyBorder="1"/>
    <xf numFmtId="4" fontId="9" fillId="2" borderId="3" xfId="0" applyNumberFormat="1" applyFont="1" applyFill="1" applyBorder="1" applyAlignment="1">
      <alignment horizontal="right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vertical="center" wrapText="1"/>
    </xf>
    <xf numFmtId="4" fontId="9" fillId="5" borderId="3" xfId="0" applyNumberFormat="1" applyFont="1" applyFill="1" applyBorder="1" applyAlignment="1">
      <alignment horizontal="right" wrapText="1"/>
    </xf>
    <xf numFmtId="4" fontId="3" fillId="5" borderId="3" xfId="0" applyNumberFormat="1" applyFont="1" applyFill="1" applyBorder="1" applyAlignment="1">
      <alignment horizontal="right" wrapText="1"/>
    </xf>
    <xf numFmtId="3" fontId="6" fillId="7" borderId="3" xfId="0" applyNumberFormat="1" applyFont="1" applyFill="1" applyBorder="1" applyAlignment="1">
      <alignment horizontal="center" vertical="center"/>
    </xf>
    <xf numFmtId="3" fontId="6" fillId="7" borderId="3" xfId="0" applyNumberFormat="1" applyFont="1" applyFill="1" applyBorder="1" applyAlignment="1">
      <alignment horizontal="center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1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43" fontId="6" fillId="3" borderId="3" xfId="1" applyFont="1" applyFill="1" applyBorder="1" applyAlignment="1">
      <alignment horizontal="right"/>
    </xf>
    <xf numFmtId="43" fontId="6" fillId="0" borderId="3" xfId="1" applyFont="1" applyBorder="1" applyAlignment="1">
      <alignment horizontal="right"/>
    </xf>
    <xf numFmtId="43" fontId="6" fillId="3" borderId="3" xfId="1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7" fillId="2" borderId="0" xfId="0" quotePrefix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21" fillId="0" borderId="3" xfId="0" applyNumberFormat="1" applyFont="1" applyBorder="1"/>
    <xf numFmtId="1" fontId="1" fillId="0" borderId="3" xfId="0" applyNumberFormat="1" applyFont="1" applyBorder="1" applyAlignment="1">
      <alignment horizontal="center"/>
    </xf>
    <xf numFmtId="1" fontId="1" fillId="0" borderId="3" xfId="0" applyNumberFormat="1" applyFont="1" applyBorder="1"/>
    <xf numFmtId="43" fontId="3" fillId="2" borderId="3" xfId="1" applyFont="1" applyFill="1" applyBorder="1" applyAlignment="1">
      <alignment horizontal="right"/>
    </xf>
    <xf numFmtId="43" fontId="0" fillId="0" borderId="3" xfId="1" applyFont="1" applyBorder="1"/>
    <xf numFmtId="43" fontId="6" fillId="2" borderId="3" xfId="1" applyFont="1" applyFill="1" applyBorder="1" applyAlignment="1">
      <alignment horizontal="right"/>
    </xf>
    <xf numFmtId="43" fontId="3" fillId="2" borderId="3" xfId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 indent="1"/>
    </xf>
    <xf numFmtId="43" fontId="1" fillId="0" borderId="3" xfId="1" applyFont="1" applyBorder="1"/>
    <xf numFmtId="2" fontId="0" fillId="0" borderId="3" xfId="0" applyNumberForma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 indent="4"/>
    </xf>
    <xf numFmtId="0" fontId="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7"/>
    </xf>
    <xf numFmtId="0" fontId="3" fillId="2" borderId="2" xfId="0" applyFont="1" applyFill="1" applyBorder="1" applyAlignment="1">
      <alignment horizontal="left" vertical="center" wrapText="1" indent="7"/>
    </xf>
    <xf numFmtId="0" fontId="9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 indent="4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43" fontId="3" fillId="2" borderId="3" xfId="1" applyFont="1" applyFill="1" applyBorder="1" applyAlignment="1">
      <alignment horizontal="center" vertical="center"/>
    </xf>
    <xf numFmtId="43" fontId="6" fillId="2" borderId="3" xfId="1" applyFont="1" applyFill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43" fontId="1" fillId="0" borderId="3" xfId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right" vertical="center" wrapText="1"/>
    </xf>
    <xf numFmtId="43" fontId="20" fillId="0" borderId="3" xfId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0" fillId="0" borderId="0" xfId="0" applyNumberFormat="1"/>
    <xf numFmtId="43" fontId="0" fillId="0" borderId="3" xfId="1" applyFont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 indent="7"/>
    </xf>
    <xf numFmtId="0" fontId="6" fillId="2" borderId="2" xfId="0" applyFont="1" applyFill="1" applyBorder="1" applyAlignment="1">
      <alignment horizontal="left" vertical="center" wrapText="1" indent="7"/>
    </xf>
    <xf numFmtId="0" fontId="6" fillId="2" borderId="4" xfId="0" applyFont="1" applyFill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center" vertical="center"/>
    </xf>
    <xf numFmtId="43" fontId="22" fillId="3" borderId="3" xfId="1" applyFont="1" applyFill="1" applyBorder="1" applyAlignment="1">
      <alignment horizontal="right" wrapText="1"/>
    </xf>
    <xf numFmtId="3" fontId="6" fillId="6" borderId="3" xfId="0" applyNumberFormat="1" applyFont="1" applyFill="1" applyBorder="1" applyAlignment="1">
      <alignment horizontal="center"/>
    </xf>
    <xf numFmtId="3" fontId="6" fillId="5" borderId="3" xfId="0" applyNumberFormat="1" applyFont="1" applyFill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3" fontId="6" fillId="4" borderId="3" xfId="0" applyNumberFormat="1" applyFont="1" applyFill="1" applyBorder="1" applyAlignment="1">
      <alignment horizontal="center"/>
    </xf>
    <xf numFmtId="43" fontId="21" fillId="0" borderId="3" xfId="1" applyFont="1" applyBorder="1" applyAlignment="1">
      <alignment horizontal="center" vertical="center"/>
    </xf>
    <xf numFmtId="0" fontId="23" fillId="0" borderId="3" xfId="0" applyFont="1" applyBorder="1"/>
    <xf numFmtId="43" fontId="21" fillId="0" borderId="3" xfId="1" applyFont="1" applyBorder="1"/>
    <xf numFmtId="2" fontId="24" fillId="0" borderId="3" xfId="0" applyNumberFormat="1" applyFont="1" applyBorder="1" applyAlignment="1">
      <alignment horizontal="center" vertical="center"/>
    </xf>
    <xf numFmtId="164" fontId="24" fillId="0" borderId="3" xfId="0" applyNumberFormat="1" applyFont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6" fillId="5" borderId="3" xfId="0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vertical="center" wrapText="1"/>
    </xf>
    <xf numFmtId="4" fontId="11" fillId="4" borderId="3" xfId="0" applyNumberFormat="1" applyFont="1" applyFill="1" applyBorder="1" applyAlignment="1">
      <alignment horizontal="right" wrapText="1"/>
    </xf>
    <xf numFmtId="166" fontId="0" fillId="0" borderId="0" xfId="0" applyNumberFormat="1"/>
    <xf numFmtId="0" fontId="5" fillId="0" borderId="0" xfId="0" applyFont="1" applyAlignment="1">
      <alignment horizontal="center" vertical="center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7" fillId="2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6" fillId="2" borderId="4" xfId="0" applyFont="1" applyFill="1" applyBorder="1" applyAlignment="1">
      <alignment horizontal="left" vertical="center" wrapText="1" indent="4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4" fontId="6" fillId="6" borderId="3" xfId="0" applyNumberFormat="1" applyFont="1" applyFill="1" applyBorder="1" applyAlignment="1">
      <alignment horizontal="right"/>
    </xf>
    <xf numFmtId="43" fontId="0" fillId="0" borderId="0" xfId="1" applyFont="1" applyAlignment="1">
      <alignment horizontal="left" vertical="center"/>
    </xf>
    <xf numFmtId="166" fontId="0" fillId="0" borderId="0" xfId="0" applyNumberFormat="1" applyAlignment="1">
      <alignment horizontal="left" vertic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Fin.izvje&#353;taji/fin.izvje&#353;taji%202025/Obrasci_financijskih_izvjestaja_v_8.2.0%20(2).xlsx-UKUPNA%206%20mjese&#269;ni.xlsx" TargetMode="External"/><Relationship Id="rId2" Type="http://schemas.openxmlformats.org/officeDocument/2006/relationships/externalLinkPath" Target="file:///C:\Users\korisnik\Desktop\Fin.izvje&#353;taji\fin.izvje&#353;taji%202025\Obrasci_financijskih_izvjestaja_v_8.2.0%20(2).xlsx-UKUPNA%206%20mjese&#269;ni.xlsx" TargetMode="External"/><Relationship Id="rId1" Type="http://schemas.openxmlformats.org/officeDocument/2006/relationships/externalLinkPath" Target="/Users/korisnik/Desktop/Fin.izvje&#353;taji/fin.izvje&#353;taji%202025/Obrasci_financijskih_izvjestaja_v_8.2.0%20(2).xlsx-UKUPNA%206%20mjese&#269;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kriveni"/>
      <sheetName val="Upute"/>
      <sheetName val="RefStr"/>
      <sheetName val="PR-RAS"/>
      <sheetName val="BILANCA"/>
      <sheetName val="RAS-funkcijski"/>
      <sheetName val="P-VRIO"/>
      <sheetName val="OBVEZE"/>
      <sheetName val="Kont"/>
      <sheetName val="Promjene"/>
    </sheetNames>
    <sheetDataSet>
      <sheetData sheetId="0" refreshError="1"/>
      <sheetData sheetId="1" refreshError="1"/>
      <sheetData sheetId="2" refreshError="1"/>
      <sheetData sheetId="3" refreshError="1">
        <row r="155">
          <cell r="D155">
            <v>1044442.21</v>
          </cell>
        </row>
        <row r="188">
          <cell r="D188">
            <v>0</v>
          </cell>
          <cell r="E188"/>
        </row>
        <row r="195">
          <cell r="E195"/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3"/>
  <sheetViews>
    <sheetView tabSelected="1" workbookViewId="0">
      <selection activeCell="I7" sqref="I7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15" customHeight="1" x14ac:dyDescent="0.25"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2:12" ht="15.75" customHeight="1" x14ac:dyDescent="0.25">
      <c r="B2" s="159" t="s">
        <v>10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2:12" ht="12.75" customHeight="1" x14ac:dyDescent="0.25">
      <c r="B3" s="145"/>
      <c r="C3" s="145"/>
      <c r="D3" s="145"/>
      <c r="E3" s="39"/>
      <c r="F3" s="39"/>
      <c r="G3" s="39"/>
      <c r="H3" s="39"/>
      <c r="I3" s="39"/>
      <c r="J3" s="41"/>
      <c r="K3" s="41"/>
      <c r="L3" s="40"/>
    </row>
    <row r="4" spans="2:12" ht="13.5" customHeight="1" x14ac:dyDescent="0.25">
      <c r="B4" s="159" t="s">
        <v>54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</row>
    <row r="5" spans="2:12" ht="18" customHeight="1" x14ac:dyDescent="0.25">
      <c r="B5" s="42"/>
      <c r="C5" s="43"/>
      <c r="D5" s="43"/>
      <c r="E5" s="43"/>
      <c r="F5" s="43"/>
      <c r="G5" s="43"/>
      <c r="H5" s="43"/>
      <c r="I5" s="43"/>
      <c r="J5" s="43"/>
      <c r="K5" s="43"/>
      <c r="L5" s="40"/>
    </row>
    <row r="6" spans="2:12" x14ac:dyDescent="0.25">
      <c r="B6" s="158" t="s">
        <v>55</v>
      </c>
      <c r="C6" s="158"/>
      <c r="D6" s="158"/>
      <c r="E6" s="158"/>
      <c r="F6" s="158"/>
      <c r="G6" s="44"/>
      <c r="H6" s="44"/>
      <c r="I6" s="44"/>
      <c r="J6" s="44"/>
      <c r="K6" s="45"/>
      <c r="L6" s="40"/>
    </row>
    <row r="7" spans="2:12" ht="25.5" x14ac:dyDescent="0.25">
      <c r="B7" s="149" t="s">
        <v>6</v>
      </c>
      <c r="C7" s="150"/>
      <c r="D7" s="150"/>
      <c r="E7" s="150"/>
      <c r="F7" s="151"/>
      <c r="G7" s="20" t="s">
        <v>163</v>
      </c>
      <c r="H7" s="1" t="s">
        <v>164</v>
      </c>
      <c r="I7" s="1" t="s">
        <v>166</v>
      </c>
      <c r="J7" s="20" t="s">
        <v>165</v>
      </c>
      <c r="K7" s="1" t="s">
        <v>15</v>
      </c>
      <c r="L7" s="1" t="s">
        <v>46</v>
      </c>
    </row>
    <row r="8" spans="2:12" s="23" customFormat="1" ht="11.25" x14ac:dyDescent="0.2">
      <c r="B8" s="152">
        <v>1</v>
      </c>
      <c r="C8" s="152"/>
      <c r="D8" s="152"/>
      <c r="E8" s="152"/>
      <c r="F8" s="153"/>
      <c r="G8" s="22">
        <v>2</v>
      </c>
      <c r="H8" s="21">
        <v>3</v>
      </c>
      <c r="I8" s="21">
        <v>4</v>
      </c>
      <c r="J8" s="21">
        <v>5</v>
      </c>
      <c r="K8" s="21" t="s">
        <v>16</v>
      </c>
      <c r="L8" s="21" t="s">
        <v>17</v>
      </c>
    </row>
    <row r="9" spans="2:12" x14ac:dyDescent="0.25">
      <c r="B9" s="163" t="s">
        <v>0</v>
      </c>
      <c r="C9" s="144"/>
      <c r="D9" s="144"/>
      <c r="E9" s="144"/>
      <c r="F9" s="164"/>
      <c r="G9" s="80">
        <f t="shared" ref="G9" si="0">SUM(G10:G11)</f>
        <v>566606.84</v>
      </c>
      <c r="H9" s="80">
        <f t="shared" ref="H9" si="1">SUM(H10:H11)</f>
        <v>0</v>
      </c>
      <c r="I9" s="80">
        <f t="shared" ref="I9" si="2">SUM(I10:I11)</f>
        <v>1456000</v>
      </c>
      <c r="J9" s="80">
        <f t="shared" ref="J9" si="3">SUM(J10:J11)</f>
        <v>634558.6</v>
      </c>
      <c r="K9" s="14">
        <f>SUM(J9/G9*100)</f>
        <v>111.99275321138022</v>
      </c>
      <c r="L9" s="14">
        <f>SUM(J9/I9)*100</f>
        <v>43.582321428571426</v>
      </c>
    </row>
    <row r="10" spans="2:12" x14ac:dyDescent="0.25">
      <c r="B10" s="154" t="s">
        <v>47</v>
      </c>
      <c r="C10" s="155"/>
      <c r="D10" s="155"/>
      <c r="E10" s="155"/>
      <c r="F10" s="162"/>
      <c r="G10" s="81">
        <v>566606.84</v>
      </c>
      <c r="H10" s="81">
        <v>0</v>
      </c>
      <c r="I10" s="81">
        <v>1456000</v>
      </c>
      <c r="J10" s="81">
        <v>634558.6</v>
      </c>
      <c r="K10" s="12">
        <f>SUM(J10/G10*100)</f>
        <v>111.99275321138022</v>
      </c>
      <c r="L10" s="12">
        <f>SUM(J10/I10)*100</f>
        <v>43.582321428571426</v>
      </c>
    </row>
    <row r="11" spans="2:12" x14ac:dyDescent="0.25">
      <c r="B11" s="161" t="s">
        <v>52</v>
      </c>
      <c r="C11" s="162"/>
      <c r="D11" s="162"/>
      <c r="E11" s="162"/>
      <c r="F11" s="162"/>
      <c r="G11" s="81">
        <v>0</v>
      </c>
      <c r="H11" s="81">
        <v>0</v>
      </c>
      <c r="I11" s="81">
        <v>0</v>
      </c>
      <c r="J11" s="81">
        <v>0</v>
      </c>
      <c r="K11" s="12">
        <v>0</v>
      </c>
      <c r="L11" s="12">
        <v>0</v>
      </c>
    </row>
    <row r="12" spans="2:12" x14ac:dyDescent="0.25">
      <c r="B12" s="16" t="s">
        <v>1</v>
      </c>
      <c r="C12" s="30"/>
      <c r="D12" s="30"/>
      <c r="E12" s="30"/>
      <c r="F12" s="30"/>
      <c r="G12" s="80">
        <f t="shared" ref="G12:I12" si="4">SUM(G13:G14)</f>
        <v>631267.98</v>
      </c>
      <c r="H12" s="80">
        <f t="shared" si="4"/>
        <v>0</v>
      </c>
      <c r="I12" s="80">
        <f t="shared" si="4"/>
        <v>1456000</v>
      </c>
      <c r="J12" s="80">
        <f>SUM(J13:J14)</f>
        <v>671676.19</v>
      </c>
      <c r="K12" s="14">
        <f>SUM(J12/G12*100)</f>
        <v>106.40111826993031</v>
      </c>
      <c r="L12" s="14">
        <f>SUM(J12/I12)*100</f>
        <v>46.131606456043947</v>
      </c>
    </row>
    <row r="13" spans="2:12" x14ac:dyDescent="0.25">
      <c r="B13" s="160" t="s">
        <v>48</v>
      </c>
      <c r="C13" s="155"/>
      <c r="D13" s="155"/>
      <c r="E13" s="155"/>
      <c r="F13" s="155"/>
      <c r="G13" s="81">
        <v>626902.9</v>
      </c>
      <c r="H13" s="81">
        <v>0</v>
      </c>
      <c r="I13" s="81">
        <v>1456000</v>
      </c>
      <c r="J13" s="81">
        <v>670131</v>
      </c>
      <c r="K13" s="12">
        <f>SUM(J13/G13*100)</f>
        <v>106.89550167976572</v>
      </c>
      <c r="L13" s="15">
        <f>SUM(J13/I13)*100</f>
        <v>46.025480769230768</v>
      </c>
    </row>
    <row r="14" spans="2:12" x14ac:dyDescent="0.25">
      <c r="B14" s="161" t="s">
        <v>49</v>
      </c>
      <c r="C14" s="162"/>
      <c r="D14" s="162"/>
      <c r="E14" s="162"/>
      <c r="F14" s="162"/>
      <c r="G14" s="81">
        <v>4365.08</v>
      </c>
      <c r="H14" s="81">
        <v>0</v>
      </c>
      <c r="I14" s="81">
        <v>0</v>
      </c>
      <c r="J14" s="81">
        <v>1545.19</v>
      </c>
      <c r="K14" s="12">
        <v>0</v>
      </c>
      <c r="L14" s="15">
        <v>0</v>
      </c>
    </row>
    <row r="15" spans="2:12" x14ac:dyDescent="0.25">
      <c r="B15" s="143" t="s">
        <v>56</v>
      </c>
      <c r="C15" s="144"/>
      <c r="D15" s="144"/>
      <c r="E15" s="144"/>
      <c r="F15" s="144"/>
      <c r="G15" s="82">
        <f t="shared" ref="G15:I15" si="5">SUM(G9-G12)</f>
        <v>-64661.140000000014</v>
      </c>
      <c r="H15" s="82">
        <f t="shared" si="5"/>
        <v>0</v>
      </c>
      <c r="I15" s="82">
        <f t="shared" si="5"/>
        <v>0</v>
      </c>
      <c r="J15" s="124">
        <f>SUM(J9-J12)</f>
        <v>-37117.589999999967</v>
      </c>
      <c r="K15" s="14">
        <f>SUM(J15/G15*100)</f>
        <v>57.40324095739723</v>
      </c>
      <c r="L15" s="13">
        <v>0</v>
      </c>
    </row>
    <row r="16" spans="2:12" ht="18" x14ac:dyDescent="0.25">
      <c r="B16" s="39"/>
      <c r="C16" s="46"/>
      <c r="D16" s="46"/>
      <c r="E16" s="46"/>
      <c r="F16" s="46"/>
      <c r="G16" s="46"/>
      <c r="H16" s="46"/>
      <c r="I16" s="47"/>
      <c r="J16" s="47"/>
      <c r="K16" s="47"/>
      <c r="L16" s="47"/>
    </row>
    <row r="17" spans="1:43" ht="18" customHeight="1" x14ac:dyDescent="0.25">
      <c r="B17" s="158" t="s">
        <v>57</v>
      </c>
      <c r="C17" s="158"/>
      <c r="D17" s="158"/>
      <c r="E17" s="158"/>
      <c r="F17" s="158"/>
      <c r="G17" s="46"/>
      <c r="H17" s="46"/>
      <c r="I17" s="47"/>
      <c r="J17" s="47"/>
      <c r="K17" s="47"/>
      <c r="L17" s="47"/>
    </row>
    <row r="18" spans="1:43" ht="25.5" x14ac:dyDescent="0.25">
      <c r="B18" s="149" t="s">
        <v>6</v>
      </c>
      <c r="C18" s="150"/>
      <c r="D18" s="150"/>
      <c r="E18" s="150"/>
      <c r="F18" s="151"/>
      <c r="G18" s="20" t="s">
        <v>63</v>
      </c>
      <c r="H18" s="1" t="s">
        <v>64</v>
      </c>
      <c r="I18" s="1" t="s">
        <v>65</v>
      </c>
      <c r="J18" s="20" t="s">
        <v>66</v>
      </c>
      <c r="K18" s="1" t="s">
        <v>15</v>
      </c>
      <c r="L18" s="1" t="s">
        <v>46</v>
      </c>
    </row>
    <row r="19" spans="1:43" s="23" customFormat="1" x14ac:dyDescent="0.25">
      <c r="B19" s="152">
        <v>1</v>
      </c>
      <c r="C19" s="152"/>
      <c r="D19" s="152"/>
      <c r="E19" s="152"/>
      <c r="F19" s="153"/>
      <c r="G19" s="22">
        <v>2</v>
      </c>
      <c r="H19" s="21">
        <v>3</v>
      </c>
      <c r="I19" s="21">
        <v>4</v>
      </c>
      <c r="J19" s="21">
        <v>5</v>
      </c>
      <c r="K19" s="21" t="s">
        <v>16</v>
      </c>
      <c r="L19" s="21" t="s">
        <v>17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ht="15.75" customHeight="1" x14ac:dyDescent="0.25">
      <c r="A20" s="23"/>
      <c r="B20" s="154" t="s">
        <v>50</v>
      </c>
      <c r="C20" s="156"/>
      <c r="D20" s="156"/>
      <c r="E20" s="156"/>
      <c r="F20" s="157"/>
      <c r="G20" s="81">
        <v>0</v>
      </c>
      <c r="H20" s="81">
        <v>0</v>
      </c>
      <c r="I20" s="81">
        <v>0</v>
      </c>
      <c r="J20" s="81">
        <v>0</v>
      </c>
      <c r="K20" s="12">
        <v>0</v>
      </c>
      <c r="L20" s="15">
        <v>0</v>
      </c>
    </row>
    <row r="21" spans="1:43" x14ac:dyDescent="0.25">
      <c r="A21" s="23"/>
      <c r="B21" s="154" t="s">
        <v>51</v>
      </c>
      <c r="C21" s="155"/>
      <c r="D21" s="155"/>
      <c r="E21" s="155"/>
      <c r="F21" s="155"/>
      <c r="G21" s="81">
        <v>0</v>
      </c>
      <c r="H21" s="81">
        <v>0</v>
      </c>
      <c r="I21" s="81">
        <v>0</v>
      </c>
      <c r="J21" s="81">
        <v>0</v>
      </c>
      <c r="K21" s="12">
        <v>0</v>
      </c>
      <c r="L21" s="15">
        <v>0</v>
      </c>
    </row>
    <row r="22" spans="1:43" s="31" customFormat="1" ht="15" customHeight="1" x14ac:dyDescent="0.25">
      <c r="A22" s="23"/>
      <c r="B22" s="146" t="s">
        <v>53</v>
      </c>
      <c r="C22" s="147"/>
      <c r="D22" s="147"/>
      <c r="E22" s="147"/>
      <c r="F22" s="148"/>
      <c r="G22" s="80">
        <v>0</v>
      </c>
      <c r="H22" s="80">
        <v>0</v>
      </c>
      <c r="I22" s="80">
        <v>0</v>
      </c>
      <c r="J22" s="80">
        <v>0</v>
      </c>
      <c r="K22" s="14">
        <v>0</v>
      </c>
      <c r="L22" s="13">
        <v>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31" customFormat="1" ht="15" customHeight="1" x14ac:dyDescent="0.25">
      <c r="A23" s="23"/>
      <c r="B23" s="146" t="s">
        <v>58</v>
      </c>
      <c r="C23" s="147"/>
      <c r="D23" s="147"/>
      <c r="E23" s="147"/>
      <c r="F23" s="148"/>
      <c r="G23" s="80">
        <v>6303.59</v>
      </c>
      <c r="H23" s="80">
        <v>0</v>
      </c>
      <c r="I23" s="80">
        <v>29978.3</v>
      </c>
      <c r="J23" s="80">
        <v>29978.3</v>
      </c>
      <c r="K23" s="14">
        <f>SUM(J23/G23*100)</f>
        <v>475.57502946733524</v>
      </c>
      <c r="L23" s="13">
        <f>SUM(J23/I23)*100</f>
        <v>100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x14ac:dyDescent="0.25">
      <c r="A24" s="23"/>
      <c r="B24" s="143" t="s">
        <v>59</v>
      </c>
      <c r="C24" s="144"/>
      <c r="D24" s="144"/>
      <c r="E24" s="144"/>
      <c r="F24" s="144"/>
      <c r="G24" s="80">
        <v>64661.14</v>
      </c>
      <c r="H24" s="80">
        <v>0</v>
      </c>
      <c r="I24" s="80">
        <v>0</v>
      </c>
      <c r="J24" s="80">
        <v>7139.29</v>
      </c>
      <c r="K24" s="14">
        <v>0</v>
      </c>
      <c r="L24" s="13">
        <v>0</v>
      </c>
    </row>
    <row r="25" spans="1:43" ht="15.75" x14ac:dyDescent="0.25">
      <c r="A25" s="83"/>
      <c r="B25" s="84"/>
      <c r="C25" s="85"/>
      <c r="D25" s="85"/>
      <c r="E25" s="85"/>
      <c r="F25" s="85"/>
      <c r="G25" s="86"/>
      <c r="H25" s="86"/>
      <c r="I25" s="86"/>
      <c r="J25" s="86"/>
      <c r="K25" s="86"/>
      <c r="L25" s="87"/>
      <c r="M25" s="83"/>
    </row>
    <row r="26" spans="1:43" ht="15.75" x14ac:dyDescent="0.25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3"/>
    </row>
    <row r="27" spans="1:43" ht="15.75" x14ac:dyDescent="0.25">
      <c r="B27" s="75"/>
      <c r="C27" s="76"/>
      <c r="D27" s="76"/>
      <c r="E27" s="76"/>
      <c r="F27" s="76"/>
      <c r="G27" s="77"/>
      <c r="H27" s="77"/>
      <c r="I27" s="77"/>
      <c r="J27" s="77"/>
      <c r="K27" s="77"/>
    </row>
    <row r="28" spans="1:43" ht="15" customHeight="1" x14ac:dyDescent="0.25"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</row>
    <row r="29" spans="1:43" x14ac:dyDescent="0.25"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</row>
    <row r="30" spans="1:43" ht="15" customHeight="1" x14ac:dyDescent="0.25"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</row>
    <row r="31" spans="1:43" ht="13.5" customHeight="1" x14ac:dyDescent="0.25"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</row>
    <row r="32" spans="1:43" ht="15" customHeight="1" x14ac:dyDescent="0.25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</row>
    <row r="33" spans="2:12" x14ac:dyDescent="0.25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</row>
  </sheetData>
  <mergeCells count="21">
    <mergeCell ref="B1:L1"/>
    <mergeCell ref="B2:L2"/>
    <mergeCell ref="B4:L4"/>
    <mergeCell ref="B13:F13"/>
    <mergeCell ref="B14:F14"/>
    <mergeCell ref="B8:F8"/>
    <mergeCell ref="B9:F9"/>
    <mergeCell ref="B10:F10"/>
    <mergeCell ref="B6:F6"/>
    <mergeCell ref="B7:F7"/>
    <mergeCell ref="B11:F11"/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17:F17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81"/>
  <sheetViews>
    <sheetView topLeftCell="B10" workbookViewId="0">
      <selection activeCell="J18" sqref="J1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50.42578125" customWidth="1"/>
    <col min="7" max="7" width="24.85546875" customWidth="1"/>
    <col min="8" max="8" width="24.28515625" customWidth="1"/>
    <col min="9" max="9" width="22.85546875" customWidth="1"/>
    <col min="10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2:12" ht="15.75" customHeight="1" x14ac:dyDescent="0.25">
      <c r="B2" s="142" t="s">
        <v>10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2:12" ht="18" x14ac:dyDescent="0.25">
      <c r="B3" s="2"/>
      <c r="C3" s="2"/>
      <c r="D3" s="2"/>
      <c r="E3" s="2"/>
      <c r="F3" s="2"/>
      <c r="G3" s="2"/>
      <c r="H3" s="2"/>
      <c r="I3" s="2"/>
      <c r="J3" s="3"/>
      <c r="K3" s="3"/>
    </row>
    <row r="4" spans="2:12" ht="18" customHeight="1" x14ac:dyDescent="0.25">
      <c r="B4" s="142" t="s">
        <v>60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2:12" ht="18" x14ac:dyDescent="0.25">
      <c r="B5" s="2"/>
      <c r="C5" s="2"/>
      <c r="D5" s="2"/>
      <c r="E5" s="2"/>
      <c r="F5" s="2"/>
      <c r="G5" s="2"/>
      <c r="H5" s="2"/>
      <c r="I5" s="2"/>
      <c r="J5" s="3"/>
      <c r="K5" s="3"/>
    </row>
    <row r="6" spans="2:12" ht="15.75" customHeight="1" x14ac:dyDescent="0.25">
      <c r="B6" s="142" t="s">
        <v>124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2:12" ht="18" x14ac:dyDescent="0.25">
      <c r="B7" s="2"/>
      <c r="C7" s="2"/>
      <c r="D7" s="2"/>
      <c r="E7" s="2"/>
      <c r="F7" s="2"/>
      <c r="G7" s="2"/>
      <c r="H7" s="2"/>
      <c r="I7" s="2"/>
      <c r="J7" s="3"/>
      <c r="K7" s="3"/>
    </row>
    <row r="8" spans="2:12" ht="25.5" x14ac:dyDescent="0.25">
      <c r="B8" s="165" t="s">
        <v>6</v>
      </c>
      <c r="C8" s="166"/>
      <c r="D8" s="166"/>
      <c r="E8" s="166"/>
      <c r="F8" s="167"/>
      <c r="G8" s="32" t="s">
        <v>163</v>
      </c>
      <c r="H8" s="32" t="s">
        <v>164</v>
      </c>
      <c r="I8" s="32" t="s">
        <v>166</v>
      </c>
      <c r="J8" s="32" t="s">
        <v>165</v>
      </c>
      <c r="K8" s="32" t="s">
        <v>15</v>
      </c>
      <c r="L8" s="32" t="s">
        <v>46</v>
      </c>
    </row>
    <row r="9" spans="2:12" ht="16.5" customHeight="1" x14ac:dyDescent="0.25">
      <c r="B9" s="165">
        <v>1</v>
      </c>
      <c r="C9" s="166"/>
      <c r="D9" s="166"/>
      <c r="E9" s="166"/>
      <c r="F9" s="167"/>
      <c r="G9" s="32">
        <v>2</v>
      </c>
      <c r="H9" s="32">
        <v>3</v>
      </c>
      <c r="I9" s="32">
        <v>4</v>
      </c>
      <c r="J9" s="32">
        <v>5</v>
      </c>
      <c r="K9" s="32" t="s">
        <v>16</v>
      </c>
      <c r="L9" s="32" t="s">
        <v>17</v>
      </c>
    </row>
    <row r="10" spans="2:12" x14ac:dyDescent="0.25">
      <c r="B10" s="6"/>
      <c r="C10" s="6"/>
      <c r="D10" s="6"/>
      <c r="E10" s="6"/>
      <c r="F10" s="6" t="s">
        <v>18</v>
      </c>
      <c r="G10" s="4"/>
      <c r="H10" s="4"/>
      <c r="I10" s="4"/>
      <c r="J10" s="24"/>
      <c r="K10" s="24"/>
      <c r="L10" s="24"/>
    </row>
    <row r="11" spans="2:12" ht="15.75" customHeight="1" x14ac:dyDescent="0.25">
      <c r="B11" s="6">
        <v>6</v>
      </c>
      <c r="C11" s="6"/>
      <c r="D11" s="6"/>
      <c r="E11" s="6"/>
      <c r="F11" s="6" t="s">
        <v>2</v>
      </c>
      <c r="G11" s="49">
        <f>SUM(G12+G20+G18+G23+G25)</f>
        <v>566561.93000000005</v>
      </c>
      <c r="H11" s="49">
        <f>SUM(H12+H20+H18+H23+H25)</f>
        <v>0</v>
      </c>
      <c r="I11" s="49">
        <f>SUM(I12+I20+I18+I23+I25)</f>
        <v>1456000</v>
      </c>
      <c r="J11" s="49">
        <f>SUM(J12+J16+J18+J20+J25)</f>
        <v>634558.6</v>
      </c>
      <c r="K11" s="89">
        <f t="shared" ref="K11:K26" si="0">J11/G11*100</f>
        <v>112.00163060726651</v>
      </c>
      <c r="L11" s="90">
        <f>SUM(J11/I11*100)</f>
        <v>43.582321428571426</v>
      </c>
    </row>
    <row r="12" spans="2:12" ht="25.5" x14ac:dyDescent="0.25">
      <c r="B12" s="6"/>
      <c r="C12" s="6">
        <v>63</v>
      </c>
      <c r="D12" s="10"/>
      <c r="E12" s="10"/>
      <c r="F12" s="10" t="s">
        <v>19</v>
      </c>
      <c r="G12" s="48">
        <f>SUM(G13:G15)</f>
        <v>16274</v>
      </c>
      <c r="H12" s="48">
        <f>SUM(H13:H15)</f>
        <v>0</v>
      </c>
      <c r="I12" s="48">
        <f>SUM(I13:I15)</f>
        <v>38624</v>
      </c>
      <c r="J12" s="48">
        <f>SUM(J13:J15)</f>
        <v>4800</v>
      </c>
      <c r="K12" s="89">
        <f t="shared" si="0"/>
        <v>29.494899840235959</v>
      </c>
      <c r="L12" s="90">
        <f t="shared" ref="L12:L26" si="1">SUM(J12/I12*100)</f>
        <v>12.427506213753107</v>
      </c>
    </row>
    <row r="13" spans="2:12" x14ac:dyDescent="0.25">
      <c r="B13" s="6"/>
      <c r="C13" s="6"/>
      <c r="D13" s="10">
        <v>632</v>
      </c>
      <c r="E13" s="10"/>
      <c r="F13" s="10" t="s">
        <v>121</v>
      </c>
      <c r="G13" s="88">
        <v>0</v>
      </c>
      <c r="H13" s="48">
        <v>0</v>
      </c>
      <c r="I13" s="48">
        <v>0</v>
      </c>
      <c r="J13" s="48">
        <v>0</v>
      </c>
      <c r="K13" s="89" t="e">
        <f t="shared" si="0"/>
        <v>#DIV/0!</v>
      </c>
      <c r="L13" s="90" t="e">
        <f t="shared" si="1"/>
        <v>#DIV/0!</v>
      </c>
    </row>
    <row r="14" spans="2:12" x14ac:dyDescent="0.25">
      <c r="B14" s="7"/>
      <c r="C14" s="19"/>
      <c r="D14" s="7">
        <v>636</v>
      </c>
      <c r="E14" s="7"/>
      <c r="F14" s="7" t="s">
        <v>67</v>
      </c>
      <c r="G14" s="50">
        <v>16274</v>
      </c>
      <c r="H14" s="50">
        <v>0</v>
      </c>
      <c r="I14" s="50">
        <v>38624</v>
      </c>
      <c r="J14" s="48">
        <v>4800</v>
      </c>
      <c r="K14" s="89">
        <f t="shared" si="0"/>
        <v>29.494899840235959</v>
      </c>
      <c r="L14" s="90">
        <f t="shared" si="1"/>
        <v>12.427506213753107</v>
      </c>
    </row>
    <row r="15" spans="2:12" x14ac:dyDescent="0.25">
      <c r="B15" s="7"/>
      <c r="C15" s="19"/>
      <c r="D15" s="7">
        <v>638</v>
      </c>
      <c r="E15" s="7"/>
      <c r="F15" s="7" t="s">
        <v>68</v>
      </c>
      <c r="G15" s="50">
        <v>0</v>
      </c>
      <c r="H15" s="50">
        <v>0</v>
      </c>
      <c r="I15" s="50">
        <v>0</v>
      </c>
      <c r="J15" s="48">
        <v>0</v>
      </c>
      <c r="K15" s="89" t="e">
        <f t="shared" si="0"/>
        <v>#DIV/0!</v>
      </c>
      <c r="L15" s="90" t="e">
        <f t="shared" si="1"/>
        <v>#DIV/0!</v>
      </c>
    </row>
    <row r="16" spans="2:12" x14ac:dyDescent="0.25">
      <c r="B16" s="7"/>
      <c r="C16" s="19">
        <v>64</v>
      </c>
      <c r="D16" s="8"/>
      <c r="E16" s="8" t="s">
        <v>14</v>
      </c>
      <c r="F16" s="7" t="s">
        <v>122</v>
      </c>
      <c r="G16" s="50">
        <f>SUM(G17)</f>
        <v>44.91</v>
      </c>
      <c r="H16" s="50">
        <v>0</v>
      </c>
      <c r="I16" s="50">
        <v>0</v>
      </c>
      <c r="J16" s="48">
        <f>SUM(J17)</f>
        <v>0</v>
      </c>
      <c r="K16" s="89">
        <f t="shared" si="0"/>
        <v>0</v>
      </c>
      <c r="L16" s="90" t="e">
        <f t="shared" si="1"/>
        <v>#DIV/0!</v>
      </c>
    </row>
    <row r="17" spans="2:12" x14ac:dyDescent="0.25">
      <c r="B17" s="7"/>
      <c r="C17" s="19"/>
      <c r="D17" s="8">
        <v>641</v>
      </c>
      <c r="E17" s="8"/>
      <c r="F17" s="7" t="s">
        <v>123</v>
      </c>
      <c r="G17" s="50">
        <v>44.91</v>
      </c>
      <c r="H17" s="50">
        <v>0</v>
      </c>
      <c r="I17" s="50">
        <v>0</v>
      </c>
      <c r="J17" s="48">
        <v>0</v>
      </c>
      <c r="K17" s="89">
        <f t="shared" si="0"/>
        <v>0</v>
      </c>
      <c r="L17" s="90" t="e">
        <f t="shared" si="1"/>
        <v>#DIV/0!</v>
      </c>
    </row>
    <row r="18" spans="2:12" ht="25.5" x14ac:dyDescent="0.25">
      <c r="B18" s="7"/>
      <c r="C18" s="19">
        <v>65</v>
      </c>
      <c r="D18" s="8"/>
      <c r="E18" s="8"/>
      <c r="F18" s="25" t="s">
        <v>69</v>
      </c>
      <c r="G18" s="48">
        <f t="shared" ref="G18:I18" si="2">SUM(G19)</f>
        <v>51796.85</v>
      </c>
      <c r="H18" s="48">
        <f t="shared" si="2"/>
        <v>0</v>
      </c>
      <c r="I18" s="48">
        <f t="shared" si="2"/>
        <v>246075.5</v>
      </c>
      <c r="J18" s="48">
        <f>SUM(J19)</f>
        <v>114172.2</v>
      </c>
      <c r="K18" s="89">
        <f t="shared" si="0"/>
        <v>220.42305661444664</v>
      </c>
      <c r="L18" s="90">
        <f t="shared" si="1"/>
        <v>46.397223616329136</v>
      </c>
    </row>
    <row r="19" spans="2:12" x14ac:dyDescent="0.25">
      <c r="B19" s="7"/>
      <c r="C19" s="19"/>
      <c r="D19" s="8">
        <v>652</v>
      </c>
      <c r="E19" s="8"/>
      <c r="F19" s="25" t="s">
        <v>70</v>
      </c>
      <c r="G19" s="50">
        <v>51796.85</v>
      </c>
      <c r="H19" s="50"/>
      <c r="I19" s="50">
        <v>246075.5</v>
      </c>
      <c r="J19" s="48">
        <v>114172.2</v>
      </c>
      <c r="K19" s="89">
        <f t="shared" si="0"/>
        <v>220.42305661444664</v>
      </c>
      <c r="L19" s="90">
        <f t="shared" si="1"/>
        <v>46.397223616329136</v>
      </c>
    </row>
    <row r="20" spans="2:12" ht="25.5" x14ac:dyDescent="0.25">
      <c r="B20" s="7"/>
      <c r="C20" s="19">
        <v>66</v>
      </c>
      <c r="D20" s="8"/>
      <c r="E20" s="8"/>
      <c r="F20" s="10" t="s">
        <v>20</v>
      </c>
      <c r="G20" s="48">
        <f t="shared" ref="G20:I20" si="3">SUM(G21)</f>
        <v>1944.93</v>
      </c>
      <c r="H20" s="48">
        <f t="shared" si="3"/>
        <v>0</v>
      </c>
      <c r="I20" s="48">
        <f t="shared" si="3"/>
        <v>5000.5</v>
      </c>
      <c r="J20" s="48">
        <f>SUM(J21)</f>
        <v>2109</v>
      </c>
      <c r="K20" s="89">
        <f t="shared" si="0"/>
        <v>108.43577917971341</v>
      </c>
      <c r="L20" s="90">
        <f t="shared" si="1"/>
        <v>42.175782421757823</v>
      </c>
    </row>
    <row r="21" spans="2:12" x14ac:dyDescent="0.25">
      <c r="B21" s="7"/>
      <c r="C21" s="19"/>
      <c r="D21" s="8">
        <v>661</v>
      </c>
      <c r="E21" s="8"/>
      <c r="F21" s="10" t="s">
        <v>21</v>
      </c>
      <c r="G21" s="50">
        <f>SUM(G22)</f>
        <v>1944.93</v>
      </c>
      <c r="H21" s="50"/>
      <c r="I21" s="50">
        <f>SUM(I22)</f>
        <v>5000.5</v>
      </c>
      <c r="J21" s="48">
        <f>SUM(J22)</f>
        <v>2109</v>
      </c>
      <c r="K21" s="89">
        <f t="shared" si="0"/>
        <v>108.43577917971341</v>
      </c>
      <c r="L21" s="90">
        <f t="shared" si="1"/>
        <v>42.175782421757823</v>
      </c>
    </row>
    <row r="22" spans="2:12" x14ac:dyDescent="0.25">
      <c r="B22" s="7"/>
      <c r="C22" s="19"/>
      <c r="D22" s="8"/>
      <c r="E22" s="8">
        <v>6615</v>
      </c>
      <c r="F22" s="10" t="s">
        <v>71</v>
      </c>
      <c r="G22" s="50">
        <v>1944.93</v>
      </c>
      <c r="H22" s="50">
        <v>0</v>
      </c>
      <c r="I22" s="50">
        <v>5000.5</v>
      </c>
      <c r="J22" s="48">
        <v>2109</v>
      </c>
      <c r="K22" s="89">
        <f t="shared" si="0"/>
        <v>108.43577917971341</v>
      </c>
      <c r="L22" s="90">
        <f t="shared" si="1"/>
        <v>42.175782421757823</v>
      </c>
    </row>
    <row r="23" spans="2:12" ht="38.25" x14ac:dyDescent="0.25">
      <c r="B23" s="7"/>
      <c r="C23" s="19">
        <v>66</v>
      </c>
      <c r="D23" s="8"/>
      <c r="E23" s="8"/>
      <c r="F23" s="10" t="s">
        <v>72</v>
      </c>
      <c r="G23" s="48">
        <f t="shared" ref="G23:I23" si="4">SUM(G24)</f>
        <v>0</v>
      </c>
      <c r="H23" s="48">
        <f t="shared" si="4"/>
        <v>0</v>
      </c>
      <c r="I23" s="48">
        <f t="shared" si="4"/>
        <v>0</v>
      </c>
      <c r="J23" s="48">
        <f>SUM(J24)</f>
        <v>0</v>
      </c>
      <c r="K23" s="89" t="e">
        <f t="shared" si="0"/>
        <v>#DIV/0!</v>
      </c>
      <c r="L23" s="90" t="e">
        <f t="shared" si="1"/>
        <v>#DIV/0!</v>
      </c>
    </row>
    <row r="24" spans="2:12" x14ac:dyDescent="0.25">
      <c r="B24" s="7"/>
      <c r="C24" s="19"/>
      <c r="D24" s="8"/>
      <c r="E24" s="8">
        <v>6631</v>
      </c>
      <c r="F24" s="10" t="s">
        <v>73</v>
      </c>
      <c r="G24" s="50">
        <v>0</v>
      </c>
      <c r="H24" s="50">
        <v>0</v>
      </c>
      <c r="I24" s="50">
        <v>0</v>
      </c>
      <c r="J24" s="48">
        <v>0</v>
      </c>
      <c r="K24" s="89" t="e">
        <f t="shared" si="0"/>
        <v>#DIV/0!</v>
      </c>
      <c r="L24" s="90" t="e">
        <f t="shared" si="1"/>
        <v>#DIV/0!</v>
      </c>
    </row>
    <row r="25" spans="2:12" ht="25.5" x14ac:dyDescent="0.25">
      <c r="B25" s="7"/>
      <c r="C25" s="19">
        <v>67</v>
      </c>
      <c r="D25" s="8"/>
      <c r="E25" s="8"/>
      <c r="F25" s="10" t="s">
        <v>74</v>
      </c>
      <c r="G25" s="48">
        <f t="shared" ref="G25:I25" si="5">SUM(G26)</f>
        <v>496546.15</v>
      </c>
      <c r="H25" s="48">
        <f t="shared" si="5"/>
        <v>0</v>
      </c>
      <c r="I25" s="48">
        <f t="shared" si="5"/>
        <v>1166300</v>
      </c>
      <c r="J25" s="48">
        <f>SUM(J26)</f>
        <v>513477.4</v>
      </c>
      <c r="K25" s="89">
        <f t="shared" si="0"/>
        <v>103.40980390241671</v>
      </c>
      <c r="L25" s="90">
        <f t="shared" si="1"/>
        <v>44.026185372545655</v>
      </c>
    </row>
    <row r="26" spans="2:12" ht="25.5" x14ac:dyDescent="0.25">
      <c r="B26" s="7"/>
      <c r="C26" s="19"/>
      <c r="D26" s="8"/>
      <c r="E26" s="8">
        <v>6711</v>
      </c>
      <c r="F26" s="10" t="s">
        <v>75</v>
      </c>
      <c r="G26" s="50">
        <v>496546.15</v>
      </c>
      <c r="H26" s="50">
        <v>0</v>
      </c>
      <c r="I26" s="50">
        <v>1166300</v>
      </c>
      <c r="J26" s="48">
        <v>513477.4</v>
      </c>
      <c r="K26" s="89">
        <f t="shared" si="0"/>
        <v>103.40980390241671</v>
      </c>
      <c r="L26" s="90">
        <f t="shared" si="1"/>
        <v>44.026185372545655</v>
      </c>
    </row>
    <row r="27" spans="2:12" ht="15.75" customHeight="1" x14ac:dyDescent="0.25"/>
    <row r="28" spans="2:12" ht="25.5" customHeight="1" x14ac:dyDescent="0.25">
      <c r="B28" s="165" t="s">
        <v>6</v>
      </c>
      <c r="C28" s="166"/>
      <c r="D28" s="166"/>
      <c r="E28" s="166"/>
      <c r="F28" s="167"/>
      <c r="G28" s="32" t="s">
        <v>163</v>
      </c>
      <c r="H28" s="32" t="s">
        <v>164</v>
      </c>
      <c r="I28" s="32" t="s">
        <v>166</v>
      </c>
      <c r="J28" s="32" t="s">
        <v>165</v>
      </c>
      <c r="K28" s="32" t="s">
        <v>15</v>
      </c>
      <c r="L28" s="32" t="s">
        <v>46</v>
      </c>
    </row>
    <row r="29" spans="2:12" ht="12.75" customHeight="1" x14ac:dyDescent="0.25">
      <c r="B29" s="165">
        <v>1</v>
      </c>
      <c r="C29" s="166"/>
      <c r="D29" s="166"/>
      <c r="E29" s="166"/>
      <c r="F29" s="167"/>
      <c r="G29" s="32">
        <v>2</v>
      </c>
      <c r="H29" s="32">
        <v>3</v>
      </c>
      <c r="I29" s="32">
        <v>4</v>
      </c>
      <c r="J29" s="32">
        <v>5</v>
      </c>
      <c r="K29" s="32" t="s">
        <v>16</v>
      </c>
      <c r="L29" s="32" t="s">
        <v>17</v>
      </c>
    </row>
    <row r="30" spans="2:12" x14ac:dyDescent="0.25">
      <c r="B30" s="63" t="s">
        <v>116</v>
      </c>
      <c r="C30" s="63"/>
      <c r="D30" s="63"/>
      <c r="E30" s="63"/>
      <c r="F30" s="63" t="s">
        <v>115</v>
      </c>
      <c r="G30" s="64">
        <f>SUM(G31+G73)</f>
        <v>631267.95999999985</v>
      </c>
      <c r="H30" s="64">
        <f>SUM(H31+H73)</f>
        <v>0</v>
      </c>
      <c r="I30" s="64">
        <f>SUM(I31+I73)</f>
        <v>1456000</v>
      </c>
      <c r="J30" s="64">
        <f>SUM(J31+J73)</f>
        <v>671676.19</v>
      </c>
      <c r="K30" s="74">
        <f t="shared" ref="K30:K61" si="6">SUM(J30/G30*100)</f>
        <v>106.40112164095896</v>
      </c>
      <c r="L30" s="73">
        <f>SUM(J30/I30*100)</f>
        <v>46.131606456043947</v>
      </c>
    </row>
    <row r="31" spans="2:12" x14ac:dyDescent="0.25">
      <c r="B31" s="62">
        <v>3</v>
      </c>
      <c r="C31" s="62"/>
      <c r="D31" s="62"/>
      <c r="E31" s="62"/>
      <c r="F31" s="62" t="s">
        <v>3</v>
      </c>
      <c r="G31" s="67">
        <f>SUM(G32+G38+G70)</f>
        <v>626902.87999999989</v>
      </c>
      <c r="H31" s="67">
        <f>SUM(H32+H38+H70)</f>
        <v>0</v>
      </c>
      <c r="I31" s="67">
        <f>SUM(I32+I38+I70)</f>
        <v>1443500</v>
      </c>
      <c r="J31" s="67">
        <f>SUM(J32+J38+J70)</f>
        <v>670131</v>
      </c>
      <c r="K31" s="125">
        <f t="shared" si="6"/>
        <v>106.89550509003884</v>
      </c>
      <c r="L31" s="134">
        <f t="shared" ref="L31:L81" si="7">SUM(J31/I31*100)</f>
        <v>46.42403879459647</v>
      </c>
    </row>
    <row r="32" spans="2:12" x14ac:dyDescent="0.25">
      <c r="B32" s="52"/>
      <c r="C32" s="52">
        <v>31</v>
      </c>
      <c r="D32" s="52"/>
      <c r="E32" s="52"/>
      <c r="F32" s="52" t="s">
        <v>4</v>
      </c>
      <c r="G32" s="53">
        <f t="shared" ref="G32:I32" si="8">SUM(G33+G35+G36)</f>
        <v>555434.69999999995</v>
      </c>
      <c r="H32" s="53">
        <f t="shared" si="8"/>
        <v>0</v>
      </c>
      <c r="I32" s="53">
        <f t="shared" si="8"/>
        <v>1198200.5</v>
      </c>
      <c r="J32" s="53">
        <f>SUM(J33+J35+J36)</f>
        <v>581161.09</v>
      </c>
      <c r="K32" s="126">
        <f t="shared" si="6"/>
        <v>104.63175779259019</v>
      </c>
      <c r="L32" s="135">
        <f t="shared" si="7"/>
        <v>48.502824861114647</v>
      </c>
    </row>
    <row r="33" spans="2:12" x14ac:dyDescent="0.25">
      <c r="B33" s="7"/>
      <c r="C33" s="7"/>
      <c r="D33" s="7">
        <v>311</v>
      </c>
      <c r="E33" s="7"/>
      <c r="F33" s="7" t="s">
        <v>23</v>
      </c>
      <c r="G33" s="48">
        <f t="shared" ref="G33:I33" si="9">SUM(G34)</f>
        <v>447191.24</v>
      </c>
      <c r="H33" s="48">
        <f t="shared" si="9"/>
        <v>0</v>
      </c>
      <c r="I33" s="48">
        <f t="shared" si="9"/>
        <v>970000</v>
      </c>
      <c r="J33" s="48">
        <f>SUM(J34)</f>
        <v>486690.67</v>
      </c>
      <c r="K33" s="127">
        <f t="shared" si="6"/>
        <v>108.83278259207403</v>
      </c>
      <c r="L33" s="137">
        <f t="shared" si="7"/>
        <v>50.174295876288653</v>
      </c>
    </row>
    <row r="34" spans="2:12" x14ac:dyDescent="0.25">
      <c r="B34" s="7"/>
      <c r="C34" s="7"/>
      <c r="D34" s="7"/>
      <c r="E34" s="7">
        <v>3111</v>
      </c>
      <c r="F34" s="7" t="s">
        <v>24</v>
      </c>
      <c r="G34" s="50">
        <v>447191.24</v>
      </c>
      <c r="H34" s="50"/>
      <c r="I34" s="50">
        <v>970000</v>
      </c>
      <c r="J34" s="48">
        <v>486690.67</v>
      </c>
      <c r="K34" s="127">
        <f t="shared" si="6"/>
        <v>108.83278259207403</v>
      </c>
      <c r="L34" s="137">
        <f t="shared" si="7"/>
        <v>50.174295876288653</v>
      </c>
    </row>
    <row r="35" spans="2:12" x14ac:dyDescent="0.25">
      <c r="B35" s="7"/>
      <c r="C35" s="7"/>
      <c r="D35" s="7">
        <v>312</v>
      </c>
      <c r="E35" s="7"/>
      <c r="F35" s="7" t="s">
        <v>76</v>
      </c>
      <c r="G35" s="50">
        <v>38366.15</v>
      </c>
      <c r="H35" s="50"/>
      <c r="I35" s="50">
        <v>67200.5</v>
      </c>
      <c r="J35" s="48">
        <v>17330.38</v>
      </c>
      <c r="K35" s="127">
        <f t="shared" si="6"/>
        <v>45.171016638364812</v>
      </c>
      <c r="L35" s="137">
        <f t="shared" si="7"/>
        <v>25.78906406946377</v>
      </c>
    </row>
    <row r="36" spans="2:12" x14ac:dyDescent="0.25">
      <c r="B36" s="7"/>
      <c r="C36" s="7"/>
      <c r="D36" s="7">
        <v>313</v>
      </c>
      <c r="E36" s="7"/>
      <c r="F36" s="7" t="s">
        <v>77</v>
      </c>
      <c r="G36" s="48">
        <f t="shared" ref="G36:I36" si="10">SUM(G37)</f>
        <v>69877.31</v>
      </c>
      <c r="H36" s="48"/>
      <c r="I36" s="48">
        <f t="shared" si="10"/>
        <v>161000</v>
      </c>
      <c r="J36" s="48">
        <f>SUM(J37)</f>
        <v>77140.039999999994</v>
      </c>
      <c r="K36" s="127">
        <f t="shared" si="6"/>
        <v>110.393545487083</v>
      </c>
      <c r="L36" s="137">
        <f t="shared" si="7"/>
        <v>47.91306832298136</v>
      </c>
    </row>
    <row r="37" spans="2:12" x14ac:dyDescent="0.25">
      <c r="B37" s="7"/>
      <c r="C37" s="7"/>
      <c r="D37" s="7"/>
      <c r="E37" s="7">
        <v>3132</v>
      </c>
      <c r="F37" s="7" t="s">
        <v>78</v>
      </c>
      <c r="G37" s="50">
        <v>69877.31</v>
      </c>
      <c r="H37" s="50"/>
      <c r="I37" s="50">
        <v>161000</v>
      </c>
      <c r="J37" s="48">
        <v>77140.039999999994</v>
      </c>
      <c r="K37" s="127">
        <f t="shared" si="6"/>
        <v>110.393545487083</v>
      </c>
      <c r="L37" s="137">
        <f t="shared" si="7"/>
        <v>47.91306832298136</v>
      </c>
    </row>
    <row r="38" spans="2:12" x14ac:dyDescent="0.25">
      <c r="B38" s="54"/>
      <c r="C38" s="56">
        <v>32</v>
      </c>
      <c r="D38" s="55"/>
      <c r="E38" s="55"/>
      <c r="F38" s="56" t="s">
        <v>11</v>
      </c>
      <c r="G38" s="51">
        <f>SUM(G39+G44+G51+G61+G62)</f>
        <v>70748.44</v>
      </c>
      <c r="H38" s="51">
        <f t="shared" ref="H38:I38" si="11">SUM(H39+H44+H51+H61+H62)</f>
        <v>0</v>
      </c>
      <c r="I38" s="51">
        <f t="shared" si="11"/>
        <v>242799.5</v>
      </c>
      <c r="J38" s="51">
        <f>SUM(J39+J44+J51+J61+J62)</f>
        <v>88858.140000000014</v>
      </c>
      <c r="K38" s="128">
        <f t="shared" si="6"/>
        <v>125.59731352380351</v>
      </c>
      <c r="L38" s="136">
        <f t="shared" si="7"/>
        <v>36.597332366829427</v>
      </c>
    </row>
    <row r="39" spans="2:12" x14ac:dyDescent="0.25">
      <c r="B39" s="54"/>
      <c r="C39" s="54"/>
      <c r="D39" s="54">
        <v>321</v>
      </c>
      <c r="E39" s="54"/>
      <c r="F39" s="54" t="s">
        <v>25</v>
      </c>
      <c r="G39" s="58">
        <f t="shared" ref="G39:H39" si="12">SUM(G40:G43)</f>
        <v>4958.95</v>
      </c>
      <c r="H39" s="58">
        <f t="shared" si="12"/>
        <v>0</v>
      </c>
      <c r="I39" s="58">
        <f>SUM(I40:I43)</f>
        <v>17600</v>
      </c>
      <c r="J39" s="58">
        <f>SUM(J40:J42)</f>
        <v>9718.4500000000007</v>
      </c>
      <c r="K39" s="126">
        <f t="shared" si="6"/>
        <v>195.97797920930844</v>
      </c>
      <c r="L39" s="135">
        <f t="shared" si="7"/>
        <v>55.218465909090909</v>
      </c>
    </row>
    <row r="40" spans="2:12" x14ac:dyDescent="0.25">
      <c r="B40" s="7"/>
      <c r="C40" s="19"/>
      <c r="D40" s="7"/>
      <c r="E40" s="7">
        <v>3211</v>
      </c>
      <c r="F40" s="25" t="s">
        <v>26</v>
      </c>
      <c r="G40" s="50">
        <v>834.55</v>
      </c>
      <c r="H40" s="50"/>
      <c r="I40" s="50">
        <v>2700</v>
      </c>
      <c r="J40" s="48">
        <v>63</v>
      </c>
      <c r="K40" s="127">
        <f t="shared" si="6"/>
        <v>7.5489784914025524</v>
      </c>
      <c r="L40" s="137">
        <f t="shared" si="7"/>
        <v>2.3333333333333335</v>
      </c>
    </row>
    <row r="41" spans="2:12" x14ac:dyDescent="0.25">
      <c r="B41" s="7"/>
      <c r="C41" s="19"/>
      <c r="D41" s="8"/>
      <c r="E41" s="7">
        <v>3212</v>
      </c>
      <c r="F41" s="7" t="s">
        <v>79</v>
      </c>
      <c r="G41" s="50">
        <v>4054.4</v>
      </c>
      <c r="H41" s="50"/>
      <c r="I41" s="50">
        <v>9000</v>
      </c>
      <c r="J41" s="48">
        <v>8775</v>
      </c>
      <c r="K41" s="127">
        <f t="shared" si="6"/>
        <v>216.43153117600633</v>
      </c>
      <c r="L41" s="137">
        <f t="shared" si="7"/>
        <v>97.5</v>
      </c>
    </row>
    <row r="42" spans="2:12" x14ac:dyDescent="0.25">
      <c r="B42" s="7"/>
      <c r="C42" s="19"/>
      <c r="D42" s="8"/>
      <c r="E42" s="7">
        <v>3213</v>
      </c>
      <c r="F42" s="7" t="s">
        <v>80</v>
      </c>
      <c r="G42" s="50">
        <v>70</v>
      </c>
      <c r="H42" s="50"/>
      <c r="I42" s="50">
        <v>5900</v>
      </c>
      <c r="J42" s="48">
        <v>880.45</v>
      </c>
      <c r="K42" s="127">
        <f t="shared" si="6"/>
        <v>1257.7857142857142</v>
      </c>
      <c r="L42" s="137">
        <f t="shared" si="7"/>
        <v>14.922881355932205</v>
      </c>
    </row>
    <row r="43" spans="2:12" x14ac:dyDescent="0.25">
      <c r="B43" s="7"/>
      <c r="C43" s="19"/>
      <c r="D43" s="8"/>
      <c r="E43" s="7">
        <v>3214</v>
      </c>
      <c r="F43" s="7" t="s">
        <v>110</v>
      </c>
      <c r="G43" s="50">
        <v>0</v>
      </c>
      <c r="H43" s="50"/>
      <c r="I43" s="50">
        <v>0</v>
      </c>
      <c r="J43" s="48">
        <v>0</v>
      </c>
      <c r="K43" s="127" t="e">
        <f t="shared" si="6"/>
        <v>#DIV/0!</v>
      </c>
      <c r="L43" s="137" t="e">
        <f t="shared" si="7"/>
        <v>#DIV/0!</v>
      </c>
    </row>
    <row r="44" spans="2:12" x14ac:dyDescent="0.25">
      <c r="B44" s="54"/>
      <c r="C44" s="54"/>
      <c r="D44" s="55">
        <v>322</v>
      </c>
      <c r="E44" s="55"/>
      <c r="F44" s="54" t="s">
        <v>81</v>
      </c>
      <c r="G44" s="58">
        <f t="shared" ref="G44:H44" si="13">SUM(G45:G50)</f>
        <v>51170.87</v>
      </c>
      <c r="H44" s="58">
        <f t="shared" si="13"/>
        <v>0</v>
      </c>
      <c r="I44" s="58">
        <f>SUM(I45:I50)</f>
        <v>167199.5</v>
      </c>
      <c r="J44" s="58">
        <f t="shared" ref="J44" si="14">SUM(J45:J50)</f>
        <v>61536.37</v>
      </c>
      <c r="K44" s="126">
        <f t="shared" si="6"/>
        <v>120.25664210907495</v>
      </c>
      <c r="L44" s="135">
        <f t="shared" si="7"/>
        <v>36.804159103346599</v>
      </c>
    </row>
    <row r="45" spans="2:12" x14ac:dyDescent="0.25">
      <c r="B45" s="7"/>
      <c r="C45" s="7"/>
      <c r="D45" s="8"/>
      <c r="E45" s="8">
        <v>3221</v>
      </c>
      <c r="F45" s="7" t="s">
        <v>82</v>
      </c>
      <c r="G45" s="50">
        <v>4194.54</v>
      </c>
      <c r="H45" s="50"/>
      <c r="I45" s="50">
        <v>24024</v>
      </c>
      <c r="J45" s="48">
        <v>5407.03</v>
      </c>
      <c r="K45" s="127">
        <f t="shared" si="6"/>
        <v>128.9063878279859</v>
      </c>
      <c r="L45" s="137">
        <f t="shared" si="7"/>
        <v>22.506784881784881</v>
      </c>
    </row>
    <row r="46" spans="2:12" x14ac:dyDescent="0.25">
      <c r="B46" s="7"/>
      <c r="C46" s="7"/>
      <c r="D46" s="8"/>
      <c r="E46" s="8">
        <v>3222</v>
      </c>
      <c r="F46" s="7" t="s">
        <v>83</v>
      </c>
      <c r="G46" s="50">
        <v>32367.41</v>
      </c>
      <c r="H46" s="50"/>
      <c r="I46" s="50">
        <v>78000</v>
      </c>
      <c r="J46" s="48">
        <v>37151.910000000003</v>
      </c>
      <c r="K46" s="127">
        <f t="shared" si="6"/>
        <v>114.78184383613024</v>
      </c>
      <c r="L46" s="137">
        <f t="shared" si="7"/>
        <v>47.630653846153855</v>
      </c>
    </row>
    <row r="47" spans="2:12" ht="13.5" customHeight="1" x14ac:dyDescent="0.25">
      <c r="B47" s="7"/>
      <c r="C47" s="7"/>
      <c r="D47" s="8"/>
      <c r="E47" s="8">
        <v>3223</v>
      </c>
      <c r="F47" s="7" t="s">
        <v>84</v>
      </c>
      <c r="G47" s="50">
        <v>13297.83</v>
      </c>
      <c r="H47" s="50"/>
      <c r="I47" s="50">
        <v>40500</v>
      </c>
      <c r="J47" s="48">
        <v>15399.3</v>
      </c>
      <c r="K47" s="127">
        <f t="shared" si="6"/>
        <v>115.80310471708542</v>
      </c>
      <c r="L47" s="137">
        <f t="shared" si="7"/>
        <v>38.022962962962957</v>
      </c>
    </row>
    <row r="48" spans="2:12" x14ac:dyDescent="0.25">
      <c r="B48" s="7"/>
      <c r="C48" s="7"/>
      <c r="D48" s="8"/>
      <c r="E48" s="8">
        <v>3224</v>
      </c>
      <c r="F48" s="7" t="s">
        <v>85</v>
      </c>
      <c r="G48" s="50">
        <v>497.22</v>
      </c>
      <c r="H48" s="50"/>
      <c r="I48" s="50">
        <v>11000</v>
      </c>
      <c r="J48" s="48">
        <v>831.43</v>
      </c>
      <c r="K48" s="127">
        <f t="shared" si="6"/>
        <v>167.21571939986322</v>
      </c>
      <c r="L48" s="137">
        <f t="shared" si="7"/>
        <v>7.5584545454545449</v>
      </c>
    </row>
    <row r="49" spans="2:12" x14ac:dyDescent="0.25">
      <c r="B49" s="7"/>
      <c r="C49" s="7"/>
      <c r="D49" s="8"/>
      <c r="E49" s="8">
        <v>3225</v>
      </c>
      <c r="F49" s="7" t="s">
        <v>86</v>
      </c>
      <c r="G49" s="50">
        <v>813.87</v>
      </c>
      <c r="H49" s="50"/>
      <c r="I49" s="50">
        <v>9675.5</v>
      </c>
      <c r="J49" s="48">
        <v>2629.2</v>
      </c>
      <c r="K49" s="127">
        <f t="shared" si="6"/>
        <v>323.04913561133839</v>
      </c>
      <c r="L49" s="137">
        <f t="shared" si="7"/>
        <v>27.173789468244536</v>
      </c>
    </row>
    <row r="50" spans="2:12" x14ac:dyDescent="0.25">
      <c r="B50" s="7"/>
      <c r="C50" s="7"/>
      <c r="D50" s="8"/>
      <c r="E50" s="8">
        <v>3227</v>
      </c>
      <c r="F50" s="7" t="s">
        <v>111</v>
      </c>
      <c r="G50" s="50">
        <v>0</v>
      </c>
      <c r="H50" s="50"/>
      <c r="I50" s="50">
        <v>4000</v>
      </c>
      <c r="J50" s="48">
        <v>117.5</v>
      </c>
      <c r="K50" s="127" t="e">
        <f t="shared" si="6"/>
        <v>#DIV/0!</v>
      </c>
      <c r="L50" s="137">
        <f t="shared" si="7"/>
        <v>2.9375</v>
      </c>
    </row>
    <row r="51" spans="2:12" x14ac:dyDescent="0.25">
      <c r="B51" s="54"/>
      <c r="C51" s="54"/>
      <c r="D51" s="55">
        <v>323</v>
      </c>
      <c r="E51" s="55"/>
      <c r="F51" s="54" t="s">
        <v>87</v>
      </c>
      <c r="G51" s="58">
        <f t="shared" ref="G51:I51" si="15">SUM(G52:G60)</f>
        <v>13286.170000000002</v>
      </c>
      <c r="H51" s="58">
        <f t="shared" si="15"/>
        <v>0</v>
      </c>
      <c r="I51" s="58">
        <f t="shared" si="15"/>
        <v>50600</v>
      </c>
      <c r="J51" s="58">
        <f>SUM(J52:J60)</f>
        <v>16245.630000000001</v>
      </c>
      <c r="K51" s="126">
        <f t="shared" si="6"/>
        <v>122.27474132876517</v>
      </c>
      <c r="L51" s="135">
        <f t="shared" si="7"/>
        <v>32.105988142292489</v>
      </c>
    </row>
    <row r="52" spans="2:12" s="40" customFormat="1" x14ac:dyDescent="0.25">
      <c r="B52" s="7"/>
      <c r="C52" s="7"/>
      <c r="D52" s="8"/>
      <c r="E52" s="8">
        <v>3231</v>
      </c>
      <c r="F52" s="7" t="s">
        <v>88</v>
      </c>
      <c r="G52" s="50">
        <v>1302.71</v>
      </c>
      <c r="H52" s="50"/>
      <c r="I52" s="50">
        <v>4000</v>
      </c>
      <c r="J52" s="57">
        <v>2896.85</v>
      </c>
      <c r="K52" s="127">
        <f t="shared" si="6"/>
        <v>222.37105725756305</v>
      </c>
      <c r="L52" s="137">
        <f t="shared" si="7"/>
        <v>72.421249999999986</v>
      </c>
    </row>
    <row r="53" spans="2:12" s="40" customFormat="1" x14ac:dyDescent="0.25">
      <c r="B53" s="7"/>
      <c r="C53" s="7"/>
      <c r="D53" s="8"/>
      <c r="E53" s="8">
        <v>3232</v>
      </c>
      <c r="F53" s="7" t="s">
        <v>89</v>
      </c>
      <c r="G53" s="50">
        <v>2809.48</v>
      </c>
      <c r="H53" s="50"/>
      <c r="I53" s="50">
        <v>13500</v>
      </c>
      <c r="J53" s="57">
        <v>2040.99</v>
      </c>
      <c r="K53" s="127">
        <f t="shared" si="6"/>
        <v>72.646539573159444</v>
      </c>
      <c r="L53" s="137">
        <f t="shared" si="7"/>
        <v>15.118444444444446</v>
      </c>
    </row>
    <row r="54" spans="2:12" s="40" customFormat="1" x14ac:dyDescent="0.25">
      <c r="B54" s="7"/>
      <c r="C54" s="7"/>
      <c r="D54" s="8"/>
      <c r="E54" s="8">
        <v>3233</v>
      </c>
      <c r="F54" s="7" t="s">
        <v>90</v>
      </c>
      <c r="G54" s="50">
        <v>0</v>
      </c>
      <c r="H54" s="50"/>
      <c r="I54" s="50">
        <v>0</v>
      </c>
      <c r="J54" s="57">
        <v>916.5</v>
      </c>
      <c r="K54" s="127" t="e">
        <f t="shared" si="6"/>
        <v>#DIV/0!</v>
      </c>
      <c r="L54" s="137" t="e">
        <f t="shared" si="7"/>
        <v>#DIV/0!</v>
      </c>
    </row>
    <row r="55" spans="2:12" s="40" customFormat="1" x14ac:dyDescent="0.25">
      <c r="B55" s="7"/>
      <c r="C55" s="7"/>
      <c r="D55" s="8"/>
      <c r="E55" s="8">
        <v>3234</v>
      </c>
      <c r="F55" s="7" t="s">
        <v>91</v>
      </c>
      <c r="G55" s="50">
        <v>2997.52</v>
      </c>
      <c r="H55" s="50"/>
      <c r="I55" s="50">
        <v>13700</v>
      </c>
      <c r="J55" s="57">
        <v>3900.01</v>
      </c>
      <c r="K55" s="127">
        <f t="shared" si="6"/>
        <v>130.10788918839575</v>
      </c>
      <c r="L55" s="137">
        <f t="shared" si="7"/>
        <v>28.467226277372266</v>
      </c>
    </row>
    <row r="56" spans="2:12" s="40" customFormat="1" x14ac:dyDescent="0.25">
      <c r="B56" s="7"/>
      <c r="C56" s="7"/>
      <c r="D56" s="8"/>
      <c r="E56" s="8">
        <v>3235</v>
      </c>
      <c r="F56" s="7" t="s">
        <v>92</v>
      </c>
      <c r="G56" s="50">
        <v>434.52</v>
      </c>
      <c r="H56" s="50"/>
      <c r="I56" s="50">
        <v>1200</v>
      </c>
      <c r="J56" s="57">
        <v>431.86</v>
      </c>
      <c r="K56" s="127">
        <f t="shared" si="6"/>
        <v>99.387830249470682</v>
      </c>
      <c r="L56" s="137">
        <f t="shared" si="7"/>
        <v>35.98833333333333</v>
      </c>
    </row>
    <row r="57" spans="2:12" s="40" customFormat="1" x14ac:dyDescent="0.25">
      <c r="B57" s="7"/>
      <c r="C57" s="7"/>
      <c r="D57" s="8"/>
      <c r="E57" s="8">
        <v>3236</v>
      </c>
      <c r="F57" s="7" t="s">
        <v>93</v>
      </c>
      <c r="G57" s="50">
        <v>1606.88</v>
      </c>
      <c r="H57" s="50"/>
      <c r="I57" s="50">
        <v>5500</v>
      </c>
      <c r="J57" s="57">
        <v>739.32</v>
      </c>
      <c r="K57" s="127">
        <f t="shared" si="6"/>
        <v>46.009658468585087</v>
      </c>
      <c r="L57" s="137">
        <f t="shared" si="7"/>
        <v>13.442181818181819</v>
      </c>
    </row>
    <row r="58" spans="2:12" s="40" customFormat="1" x14ac:dyDescent="0.25">
      <c r="B58" s="7"/>
      <c r="C58" s="7"/>
      <c r="D58" s="8"/>
      <c r="E58" s="8">
        <v>3237</v>
      </c>
      <c r="F58" s="7" t="s">
        <v>94</v>
      </c>
      <c r="G58" s="50">
        <v>1353.73</v>
      </c>
      <c r="H58" s="50"/>
      <c r="I58" s="50">
        <v>4000</v>
      </c>
      <c r="J58" s="57">
        <v>2355</v>
      </c>
      <c r="K58" s="127">
        <f t="shared" si="6"/>
        <v>173.96378893871008</v>
      </c>
      <c r="L58" s="137">
        <f t="shared" si="7"/>
        <v>58.875</v>
      </c>
    </row>
    <row r="59" spans="2:12" s="40" customFormat="1" x14ac:dyDescent="0.25">
      <c r="B59" s="7"/>
      <c r="C59" s="7"/>
      <c r="D59" s="8"/>
      <c r="E59" s="8">
        <v>3238</v>
      </c>
      <c r="F59" s="7" t="s">
        <v>95</v>
      </c>
      <c r="G59" s="50">
        <v>1581.13</v>
      </c>
      <c r="H59" s="50"/>
      <c r="I59" s="50">
        <v>5000</v>
      </c>
      <c r="J59" s="57">
        <v>1568.82</v>
      </c>
      <c r="K59" s="127">
        <f t="shared" si="6"/>
        <v>99.221442892108797</v>
      </c>
      <c r="L59" s="137">
        <f t="shared" si="7"/>
        <v>31.3764</v>
      </c>
    </row>
    <row r="60" spans="2:12" s="40" customFormat="1" x14ac:dyDescent="0.25">
      <c r="B60" s="7"/>
      <c r="C60" s="7"/>
      <c r="D60" s="8"/>
      <c r="E60" s="8">
        <v>3239</v>
      </c>
      <c r="F60" s="7" t="s">
        <v>96</v>
      </c>
      <c r="G60" s="50">
        <v>1200.2</v>
      </c>
      <c r="H60" s="50"/>
      <c r="I60" s="50">
        <v>3700</v>
      </c>
      <c r="J60" s="57">
        <v>1396.28</v>
      </c>
      <c r="K60" s="127">
        <f t="shared" si="6"/>
        <v>116.33727712047992</v>
      </c>
      <c r="L60" s="137">
        <f t="shared" si="7"/>
        <v>37.737297297297296</v>
      </c>
    </row>
    <row r="61" spans="2:12" s="40" customFormat="1" x14ac:dyDescent="0.25">
      <c r="B61" s="54"/>
      <c r="C61" s="54"/>
      <c r="D61" s="55">
        <v>324</v>
      </c>
      <c r="E61" s="55"/>
      <c r="F61" s="54" t="s">
        <v>97</v>
      </c>
      <c r="G61" s="58">
        <f>SUM('[1]PR-RAS'!$E$188)</f>
        <v>0</v>
      </c>
      <c r="H61" s="58">
        <f>SUM('[1]PR-RAS'!$D$188)</f>
        <v>0</v>
      </c>
      <c r="I61" s="58">
        <f>SUM('[1]PR-RAS'!$E$188)</f>
        <v>0</v>
      </c>
      <c r="J61" s="58">
        <f>SUM('[1]PR-RAS'!$E$188)</f>
        <v>0</v>
      </c>
      <c r="K61" s="126" t="e">
        <f t="shared" si="6"/>
        <v>#DIV/0!</v>
      </c>
      <c r="L61" s="135" t="e">
        <f t="shared" si="7"/>
        <v>#DIV/0!</v>
      </c>
    </row>
    <row r="62" spans="2:12" s="40" customFormat="1" x14ac:dyDescent="0.25">
      <c r="B62" s="54"/>
      <c r="C62" s="54"/>
      <c r="D62" s="55">
        <v>329</v>
      </c>
      <c r="E62" s="55"/>
      <c r="F62" s="54" t="s">
        <v>98</v>
      </c>
      <c r="G62" s="58">
        <f>SUM(G63:G69)</f>
        <v>1332.45</v>
      </c>
      <c r="H62" s="58">
        <f t="shared" ref="H62:I62" si="16">SUM(H63:H69)</f>
        <v>0</v>
      </c>
      <c r="I62" s="58">
        <f t="shared" si="16"/>
        <v>7400</v>
      </c>
      <c r="J62" s="58">
        <f>SUM(J63:J69)</f>
        <v>1357.69</v>
      </c>
      <c r="K62" s="126">
        <f t="shared" ref="K62:K93" si="17">SUM(J62/G62*100)</f>
        <v>101.89425494390034</v>
      </c>
      <c r="L62" s="135">
        <f t="shared" si="7"/>
        <v>18.34716216216216</v>
      </c>
    </row>
    <row r="63" spans="2:12" s="40" customFormat="1" ht="25.5" x14ac:dyDescent="0.25">
      <c r="B63" s="7"/>
      <c r="C63" s="7"/>
      <c r="D63" s="8"/>
      <c r="E63" s="8">
        <v>3291</v>
      </c>
      <c r="F63" s="25" t="s">
        <v>99</v>
      </c>
      <c r="G63" s="4">
        <v>0</v>
      </c>
      <c r="H63" s="4"/>
      <c r="I63" s="4">
        <v>0</v>
      </c>
      <c r="J63" s="57">
        <f>SUM('[1]PR-RAS'!$E$195)</f>
        <v>0</v>
      </c>
      <c r="K63" s="127" t="e">
        <f t="shared" si="17"/>
        <v>#DIV/0!</v>
      </c>
      <c r="L63" s="137" t="e">
        <f t="shared" si="7"/>
        <v>#DIV/0!</v>
      </c>
    </row>
    <row r="64" spans="2:12" s="40" customFormat="1" x14ac:dyDescent="0.25">
      <c r="B64" s="7"/>
      <c r="C64" s="7"/>
      <c r="D64" s="8"/>
      <c r="E64" s="8">
        <v>3292</v>
      </c>
      <c r="F64" s="7" t="s">
        <v>100</v>
      </c>
      <c r="G64" s="50">
        <v>1216.23</v>
      </c>
      <c r="H64" s="50"/>
      <c r="I64" s="50">
        <v>6000</v>
      </c>
      <c r="J64" s="57">
        <v>1260.47</v>
      </c>
      <c r="K64" s="127">
        <f t="shared" si="17"/>
        <v>103.63746988645239</v>
      </c>
      <c r="L64" s="137">
        <f t="shared" si="7"/>
        <v>21.007833333333334</v>
      </c>
    </row>
    <row r="65" spans="2:12" s="40" customFormat="1" x14ac:dyDescent="0.25">
      <c r="B65" s="7"/>
      <c r="C65" s="7"/>
      <c r="D65" s="8"/>
      <c r="E65" s="8">
        <v>3293</v>
      </c>
      <c r="F65" s="7" t="s">
        <v>101</v>
      </c>
      <c r="G65" s="50">
        <v>0</v>
      </c>
      <c r="H65" s="50"/>
      <c r="I65" s="50">
        <v>100</v>
      </c>
      <c r="J65" s="57">
        <v>0</v>
      </c>
      <c r="K65" s="127" t="e">
        <f t="shared" si="17"/>
        <v>#DIV/0!</v>
      </c>
      <c r="L65" s="137">
        <f t="shared" si="7"/>
        <v>0</v>
      </c>
    </row>
    <row r="66" spans="2:12" s="40" customFormat="1" x14ac:dyDescent="0.25">
      <c r="B66" s="7"/>
      <c r="C66" s="7"/>
      <c r="D66" s="8"/>
      <c r="E66" s="8">
        <v>3294</v>
      </c>
      <c r="F66" s="7" t="s">
        <v>102</v>
      </c>
      <c r="G66" s="50">
        <v>0</v>
      </c>
      <c r="H66" s="50"/>
      <c r="I66" s="50">
        <v>100</v>
      </c>
      <c r="J66" s="57">
        <v>0</v>
      </c>
      <c r="K66" s="127" t="e">
        <f t="shared" si="17"/>
        <v>#DIV/0!</v>
      </c>
      <c r="L66" s="137">
        <f t="shared" si="7"/>
        <v>0</v>
      </c>
    </row>
    <row r="67" spans="2:12" s="40" customFormat="1" x14ac:dyDescent="0.25">
      <c r="B67" s="7"/>
      <c r="C67" s="7"/>
      <c r="D67" s="8"/>
      <c r="E67" s="8">
        <v>3295</v>
      </c>
      <c r="F67" s="7" t="s">
        <v>103</v>
      </c>
      <c r="G67" s="50">
        <v>63.72</v>
      </c>
      <c r="H67" s="50"/>
      <c r="I67" s="50">
        <v>700</v>
      </c>
      <c r="J67" s="57">
        <v>63.72</v>
      </c>
      <c r="K67" s="127">
        <f t="shared" si="17"/>
        <v>100</v>
      </c>
      <c r="L67" s="137">
        <f t="shared" si="7"/>
        <v>9.1028571428571432</v>
      </c>
    </row>
    <row r="68" spans="2:12" x14ac:dyDescent="0.25">
      <c r="B68" s="7"/>
      <c r="C68" s="7"/>
      <c r="D68" s="8"/>
      <c r="E68" s="8" t="s">
        <v>104</v>
      </c>
      <c r="F68" s="7" t="s">
        <v>105</v>
      </c>
      <c r="G68" s="50">
        <v>0</v>
      </c>
      <c r="H68" s="50"/>
      <c r="I68" s="50">
        <v>0</v>
      </c>
      <c r="J68" s="57">
        <v>0</v>
      </c>
      <c r="K68" s="127" t="e">
        <f t="shared" si="17"/>
        <v>#DIV/0!</v>
      </c>
      <c r="L68" s="137" t="e">
        <f t="shared" si="7"/>
        <v>#DIV/0!</v>
      </c>
    </row>
    <row r="69" spans="2:12" x14ac:dyDescent="0.25">
      <c r="B69" s="7"/>
      <c r="C69" s="7"/>
      <c r="D69" s="8"/>
      <c r="E69" s="8">
        <v>3299</v>
      </c>
      <c r="F69" s="7" t="s">
        <v>106</v>
      </c>
      <c r="G69" s="50">
        <v>52.5</v>
      </c>
      <c r="H69" s="50"/>
      <c r="I69" s="50">
        <v>500</v>
      </c>
      <c r="J69" s="57">
        <v>33.5</v>
      </c>
      <c r="K69" s="127">
        <f t="shared" si="17"/>
        <v>63.809523809523803</v>
      </c>
      <c r="L69" s="137">
        <f t="shared" si="7"/>
        <v>6.7</v>
      </c>
    </row>
    <row r="70" spans="2:12" x14ac:dyDescent="0.25">
      <c r="B70" s="59"/>
      <c r="C70" s="59">
        <v>34</v>
      </c>
      <c r="D70" s="60"/>
      <c r="E70" s="60"/>
      <c r="F70" s="59" t="s">
        <v>107</v>
      </c>
      <c r="G70" s="51">
        <f t="shared" ref="G70:I70" si="18">SUM(G71:G72)</f>
        <v>719.74</v>
      </c>
      <c r="H70" s="51">
        <f t="shared" si="18"/>
        <v>0</v>
      </c>
      <c r="I70" s="51">
        <f t="shared" si="18"/>
        <v>2500</v>
      </c>
      <c r="J70" s="51">
        <f>SUM(J71:J72)</f>
        <v>111.77</v>
      </c>
      <c r="K70" s="128">
        <f t="shared" si="17"/>
        <v>15.529218884597215</v>
      </c>
      <c r="L70" s="136">
        <f t="shared" si="7"/>
        <v>4.4707999999999997</v>
      </c>
    </row>
    <row r="71" spans="2:12" x14ac:dyDescent="0.25">
      <c r="B71" s="7"/>
      <c r="C71" s="7"/>
      <c r="D71" s="8"/>
      <c r="E71" s="8">
        <v>3431</v>
      </c>
      <c r="F71" s="7" t="s">
        <v>108</v>
      </c>
      <c r="G71" s="50">
        <v>719.74</v>
      </c>
      <c r="H71" s="50"/>
      <c r="I71" s="50">
        <v>2500</v>
      </c>
      <c r="J71" s="48">
        <v>111.77</v>
      </c>
      <c r="K71" s="127">
        <f t="shared" si="17"/>
        <v>15.529218884597215</v>
      </c>
      <c r="L71" s="137">
        <f t="shared" si="7"/>
        <v>4.4707999999999997</v>
      </c>
    </row>
    <row r="72" spans="2:12" x14ac:dyDescent="0.25">
      <c r="B72" s="7"/>
      <c r="C72" s="7"/>
      <c r="D72" s="8"/>
      <c r="E72" s="8">
        <v>3433</v>
      </c>
      <c r="F72" s="7" t="s">
        <v>109</v>
      </c>
      <c r="G72" s="50">
        <v>0</v>
      </c>
      <c r="H72" s="50"/>
      <c r="I72" s="50">
        <v>0</v>
      </c>
      <c r="J72" s="48">
        <v>0</v>
      </c>
      <c r="K72" s="127" t="e">
        <f t="shared" si="17"/>
        <v>#DIV/0!</v>
      </c>
      <c r="L72" s="137" t="e">
        <f t="shared" si="7"/>
        <v>#DIV/0!</v>
      </c>
    </row>
    <row r="73" spans="2:12" x14ac:dyDescent="0.25">
      <c r="B73" s="65">
        <v>4</v>
      </c>
      <c r="C73" s="65"/>
      <c r="D73" s="65"/>
      <c r="E73" s="65"/>
      <c r="F73" s="66" t="s">
        <v>5</v>
      </c>
      <c r="G73" s="182">
        <f t="shared" ref="G73:H73" si="19">SUM(G74)</f>
        <v>4365.08</v>
      </c>
      <c r="H73" s="182">
        <f t="shared" si="19"/>
        <v>0</v>
      </c>
      <c r="I73" s="182">
        <f>SUM(I74)</f>
        <v>12500</v>
      </c>
      <c r="J73" s="182">
        <f t="shared" ref="J73" si="20">SUM(J74)</f>
        <v>1545.19</v>
      </c>
      <c r="K73" s="125">
        <f t="shared" si="17"/>
        <v>35.398893032888289</v>
      </c>
      <c r="L73" s="134">
        <f t="shared" si="7"/>
        <v>12.361520000000001</v>
      </c>
    </row>
    <row r="74" spans="2:12" ht="15" customHeight="1" x14ac:dyDescent="0.25">
      <c r="B74" s="138"/>
      <c r="C74" s="138">
        <v>42</v>
      </c>
      <c r="D74" s="138"/>
      <c r="E74" s="138"/>
      <c r="F74" s="139" t="s">
        <v>112</v>
      </c>
      <c r="G74" s="140">
        <f t="shared" ref="G74:H74" si="21">SUM(G77)+G75</f>
        <v>4365.08</v>
      </c>
      <c r="H74" s="140">
        <f t="shared" si="21"/>
        <v>0</v>
      </c>
      <c r="I74" s="140">
        <f>SUM(I77)+I75</f>
        <v>12500</v>
      </c>
      <c r="J74" s="140">
        <f>SUM(J77)</f>
        <v>1545.19</v>
      </c>
      <c r="K74" s="128">
        <f t="shared" si="17"/>
        <v>35.398893032888289</v>
      </c>
      <c r="L74" s="136">
        <f t="shared" si="7"/>
        <v>12.361520000000001</v>
      </c>
    </row>
    <row r="75" spans="2:12" x14ac:dyDescent="0.25">
      <c r="B75" s="69"/>
      <c r="C75" s="69"/>
      <c r="D75" s="69">
        <v>421</v>
      </c>
      <c r="E75" s="69"/>
      <c r="F75" s="70" t="s">
        <v>117</v>
      </c>
      <c r="G75" s="71">
        <f>SUM(G76)</f>
        <v>0</v>
      </c>
      <c r="H75" s="71">
        <f>SUM(H76)</f>
        <v>0</v>
      </c>
      <c r="I75" s="71">
        <f t="shared" ref="I75:J75" si="22">SUM(I76)</f>
        <v>0</v>
      </c>
      <c r="J75" s="71">
        <f t="shared" si="22"/>
        <v>0</v>
      </c>
      <c r="K75" s="126" t="e">
        <f t="shared" si="17"/>
        <v>#DIV/0!</v>
      </c>
      <c r="L75" s="135" t="e">
        <f t="shared" si="7"/>
        <v>#DIV/0!</v>
      </c>
    </row>
    <row r="76" spans="2:12" x14ac:dyDescent="0.25">
      <c r="B76" s="10"/>
      <c r="C76" s="10"/>
      <c r="D76" s="10"/>
      <c r="E76" s="10">
        <v>4212</v>
      </c>
      <c r="F76" s="18" t="s">
        <v>118</v>
      </c>
      <c r="G76" s="68">
        <v>0</v>
      </c>
      <c r="H76" s="68">
        <v>0</v>
      </c>
      <c r="I76" s="68">
        <v>0</v>
      </c>
      <c r="J76" s="68">
        <v>0</v>
      </c>
      <c r="K76" s="127" t="e">
        <f t="shared" si="17"/>
        <v>#DIV/0!</v>
      </c>
      <c r="L76" s="137" t="e">
        <f t="shared" si="7"/>
        <v>#DIV/0!</v>
      </c>
    </row>
    <row r="77" spans="2:12" x14ac:dyDescent="0.25">
      <c r="B77" s="69"/>
      <c r="C77" s="69"/>
      <c r="D77" s="54">
        <v>422</v>
      </c>
      <c r="E77" s="54"/>
      <c r="F77" s="54" t="s">
        <v>113</v>
      </c>
      <c r="G77" s="72">
        <f>SUM(G78:G80)</f>
        <v>4365.08</v>
      </c>
      <c r="H77" s="72">
        <f>SUM(H78:H80)</f>
        <v>0</v>
      </c>
      <c r="I77" s="72">
        <f t="shared" ref="I77:J77" si="23">SUM(I78:I80)</f>
        <v>12500</v>
      </c>
      <c r="J77" s="72">
        <f t="shared" si="23"/>
        <v>1545.19</v>
      </c>
      <c r="K77" s="126">
        <f t="shared" si="17"/>
        <v>35.398893032888289</v>
      </c>
      <c r="L77" s="135">
        <f t="shared" si="7"/>
        <v>12.361520000000001</v>
      </c>
    </row>
    <row r="78" spans="2:12" x14ac:dyDescent="0.25">
      <c r="B78" s="10"/>
      <c r="C78" s="10"/>
      <c r="D78" s="7"/>
      <c r="E78" s="7">
        <v>4221</v>
      </c>
      <c r="F78" s="7" t="s">
        <v>114</v>
      </c>
      <c r="G78" s="50">
        <v>4365.08</v>
      </c>
      <c r="H78" s="50">
        <v>0</v>
      </c>
      <c r="I78" s="61">
        <v>7000</v>
      </c>
      <c r="J78" s="48">
        <v>0</v>
      </c>
      <c r="K78" s="127">
        <f t="shared" si="17"/>
        <v>0</v>
      </c>
      <c r="L78" s="137">
        <f t="shared" si="7"/>
        <v>0</v>
      </c>
    </row>
    <row r="79" spans="2:12" x14ac:dyDescent="0.25">
      <c r="B79" s="10"/>
      <c r="C79" s="10"/>
      <c r="D79" s="7"/>
      <c r="E79" s="7">
        <v>4223</v>
      </c>
      <c r="F79" s="7" t="s">
        <v>119</v>
      </c>
      <c r="G79" s="50">
        <v>0</v>
      </c>
      <c r="H79" s="50">
        <v>0</v>
      </c>
      <c r="I79" s="61">
        <v>0</v>
      </c>
      <c r="J79" s="48">
        <v>690</v>
      </c>
      <c r="K79" s="127" t="e">
        <f t="shared" si="17"/>
        <v>#DIV/0!</v>
      </c>
      <c r="L79" s="137" t="e">
        <f t="shared" si="7"/>
        <v>#DIV/0!</v>
      </c>
    </row>
    <row r="80" spans="2:12" x14ac:dyDescent="0.25">
      <c r="B80" s="10"/>
      <c r="C80" s="10"/>
      <c r="D80" s="7"/>
      <c r="E80" s="7">
        <v>4227</v>
      </c>
      <c r="F80" s="7" t="s">
        <v>120</v>
      </c>
      <c r="G80" s="50">
        <v>0</v>
      </c>
      <c r="H80" s="50">
        <v>0</v>
      </c>
      <c r="I80" s="61">
        <v>5500</v>
      </c>
      <c r="J80" s="48">
        <v>855.19</v>
      </c>
      <c r="K80" s="127" t="e">
        <f t="shared" si="17"/>
        <v>#DIV/0!</v>
      </c>
      <c r="L80" s="137">
        <f t="shared" si="7"/>
        <v>15.548909090909092</v>
      </c>
    </row>
    <row r="81" spans="2:12" x14ac:dyDescent="0.25">
      <c r="B81" s="10"/>
      <c r="C81" s="10"/>
      <c r="D81" s="7"/>
      <c r="E81" s="7"/>
      <c r="F81" s="7"/>
      <c r="G81" s="50">
        <v>0</v>
      </c>
      <c r="H81" s="50">
        <v>0</v>
      </c>
      <c r="I81" s="61">
        <v>0</v>
      </c>
      <c r="J81" s="48">
        <v>0</v>
      </c>
      <c r="K81" s="127" t="e">
        <f t="shared" si="17"/>
        <v>#DIV/0!</v>
      </c>
      <c r="L81" s="137" t="e">
        <f t="shared" si="7"/>
        <v>#DIV/0!</v>
      </c>
    </row>
  </sheetData>
  <mergeCells count="7">
    <mergeCell ref="B8:F8"/>
    <mergeCell ref="B9:F9"/>
    <mergeCell ref="B28:F28"/>
    <mergeCell ref="B29:F29"/>
    <mergeCell ref="B2:L2"/>
    <mergeCell ref="B4:L4"/>
    <mergeCell ref="B6:L6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33"/>
  <sheetViews>
    <sheetView workbookViewId="0">
      <selection activeCell="F20" sqref="F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42" t="s">
        <v>36</v>
      </c>
      <c r="C2" s="142"/>
      <c r="D2" s="142"/>
      <c r="E2" s="142"/>
      <c r="F2" s="142"/>
      <c r="G2" s="142"/>
      <c r="H2" s="142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32" t="s">
        <v>6</v>
      </c>
      <c r="C4" s="32" t="s">
        <v>163</v>
      </c>
      <c r="D4" s="32" t="s">
        <v>164</v>
      </c>
      <c r="E4" s="32" t="s">
        <v>166</v>
      </c>
      <c r="F4" s="32" t="s">
        <v>165</v>
      </c>
      <c r="G4" s="32" t="s">
        <v>15</v>
      </c>
      <c r="H4" s="32" t="s">
        <v>46</v>
      </c>
    </row>
    <row r="5" spans="2:8" x14ac:dyDescent="0.25">
      <c r="B5" s="32">
        <v>1</v>
      </c>
      <c r="C5" s="32">
        <v>2</v>
      </c>
      <c r="D5" s="32">
        <v>3</v>
      </c>
      <c r="E5" s="32">
        <v>4</v>
      </c>
      <c r="F5" s="32">
        <v>5</v>
      </c>
      <c r="G5" s="32" t="s">
        <v>16</v>
      </c>
      <c r="H5" s="32" t="s">
        <v>17</v>
      </c>
    </row>
    <row r="6" spans="2:8" x14ac:dyDescent="0.25">
      <c r="B6" s="6" t="s">
        <v>35</v>
      </c>
      <c r="C6" s="93">
        <f>SUM(C7+C9+C11+C13+C18)</f>
        <v>566561.93000000005</v>
      </c>
      <c r="D6" s="93">
        <f>SUM(D7+D9+D11+D13+D18)</f>
        <v>0</v>
      </c>
      <c r="E6" s="93">
        <f>SUM(E7+E9+E11+E13+E18)</f>
        <v>1456000</v>
      </c>
      <c r="F6" s="93">
        <f>SUM(F7+F9+F11+F13+F18)</f>
        <v>634558.6</v>
      </c>
      <c r="G6" s="97">
        <f>SUM(F6/C6*100)</f>
        <v>112.00163060726651</v>
      </c>
      <c r="H6" s="97">
        <f>SUM(F6/E6*100)</f>
        <v>43.582321428571426</v>
      </c>
    </row>
    <row r="7" spans="2:8" x14ac:dyDescent="0.25">
      <c r="B7" s="6" t="s">
        <v>33</v>
      </c>
      <c r="C7" s="93">
        <f>SUM(C8)</f>
        <v>496546.15</v>
      </c>
      <c r="D7" s="93">
        <f>SUM(D8)</f>
        <v>0</v>
      </c>
      <c r="E7" s="93">
        <f>SUM(E8)</f>
        <v>1166300</v>
      </c>
      <c r="F7" s="93">
        <f>SUM(F8)</f>
        <v>513477.4</v>
      </c>
      <c r="G7" s="97">
        <f>SUM(F7/C7*100)</f>
        <v>103.40980390241671</v>
      </c>
      <c r="H7" s="97">
        <f>SUM(F7/E7*100)</f>
        <v>44.026185372545655</v>
      </c>
    </row>
    <row r="8" spans="2:8" x14ac:dyDescent="0.25">
      <c r="B8" s="28" t="s">
        <v>32</v>
      </c>
      <c r="C8" s="91">
        <v>496546.15</v>
      </c>
      <c r="D8" s="91"/>
      <c r="E8" s="91">
        <v>1166300</v>
      </c>
      <c r="F8" s="92">
        <v>513477.4</v>
      </c>
      <c r="G8" s="97">
        <f>SUM(F8/C8*100)</f>
        <v>103.40980390241671</v>
      </c>
      <c r="H8" s="97">
        <f>SUM(F8/E8*100)</f>
        <v>44.026185372545655</v>
      </c>
    </row>
    <row r="9" spans="2:8" x14ac:dyDescent="0.25">
      <c r="B9" s="6" t="s">
        <v>28</v>
      </c>
      <c r="C9" s="93">
        <f>SUM(C10)</f>
        <v>1944.93</v>
      </c>
      <c r="D9" s="93">
        <f>SUM(D10)</f>
        <v>0</v>
      </c>
      <c r="E9" s="93">
        <f>SUM(E10)</f>
        <v>5000.5</v>
      </c>
      <c r="F9" s="93">
        <f>SUM(F10)</f>
        <v>2109</v>
      </c>
      <c r="G9" s="97">
        <f>SUM(F9/C9*100)</f>
        <v>108.43577917971341</v>
      </c>
      <c r="H9" s="97">
        <f>SUM(F9/E9*100)</f>
        <v>42.175782421757823</v>
      </c>
    </row>
    <row r="10" spans="2:8" x14ac:dyDescent="0.25">
      <c r="B10" s="26" t="s">
        <v>27</v>
      </c>
      <c r="C10" s="91">
        <v>1944.93</v>
      </c>
      <c r="D10" s="91"/>
      <c r="E10" s="91">
        <v>5000.5</v>
      </c>
      <c r="F10" s="92">
        <v>2109</v>
      </c>
      <c r="G10" s="97">
        <f>SUM(F10/C10*100)</f>
        <v>108.43577917971341</v>
      </c>
      <c r="H10" s="97">
        <f>SUM(F10/E10*100)</f>
        <v>42.175782421757823</v>
      </c>
    </row>
    <row r="11" spans="2:8" x14ac:dyDescent="0.25">
      <c r="B11" s="6" t="s">
        <v>128</v>
      </c>
      <c r="C11" s="93">
        <f>SUM(C12)</f>
        <v>51796.85</v>
      </c>
      <c r="D11" s="93">
        <f>SUM(D12)</f>
        <v>0</v>
      </c>
      <c r="E11" s="93">
        <f>SUM(E12)</f>
        <v>246075.5</v>
      </c>
      <c r="F11" s="93">
        <f>SUM(F12)</f>
        <v>114172.2</v>
      </c>
      <c r="G11" s="97">
        <f>SUM(F11/C11*100)</f>
        <v>220.42305661444664</v>
      </c>
      <c r="H11" s="97">
        <f>SUM(F11/E11*100)</f>
        <v>46.397223616329136</v>
      </c>
    </row>
    <row r="12" spans="2:8" x14ac:dyDescent="0.25">
      <c r="B12" s="26" t="s">
        <v>129</v>
      </c>
      <c r="C12" s="91">
        <v>51796.85</v>
      </c>
      <c r="D12" s="91"/>
      <c r="E12" s="91">
        <v>246075.5</v>
      </c>
      <c r="F12" s="92">
        <v>114172.2</v>
      </c>
      <c r="G12" s="97">
        <f>SUM(F12/C12*100)</f>
        <v>220.42305661444664</v>
      </c>
      <c r="H12" s="97">
        <f>SUM(F12/E12*100)</f>
        <v>46.397223616329136</v>
      </c>
    </row>
    <row r="13" spans="2:8" x14ac:dyDescent="0.25">
      <c r="B13" s="95" t="s">
        <v>130</v>
      </c>
      <c r="C13" s="93">
        <f>SUM(C14+C16)</f>
        <v>16274</v>
      </c>
      <c r="D13" s="93">
        <f>SUM(D14+D16)</f>
        <v>0</v>
      </c>
      <c r="E13" s="93">
        <f>SUM(E14+E16)</f>
        <v>38624</v>
      </c>
      <c r="F13" s="93">
        <f>SUM(F14+F16)</f>
        <v>4800</v>
      </c>
      <c r="G13" s="97">
        <f>SUM(F13/C13*100)</f>
        <v>29.494899840235959</v>
      </c>
      <c r="H13" s="97">
        <f>SUM(F13/E13*100)</f>
        <v>12.427506213753107</v>
      </c>
    </row>
    <row r="14" spans="2:8" x14ac:dyDescent="0.25">
      <c r="B14" s="26" t="s">
        <v>131</v>
      </c>
      <c r="C14" s="91">
        <f>SUM(C15)</f>
        <v>3450</v>
      </c>
      <c r="D14" s="91">
        <f>SUM(D15)</f>
        <v>0</v>
      </c>
      <c r="E14" s="91">
        <f>SUM(E15)</f>
        <v>9600</v>
      </c>
      <c r="F14" s="91">
        <f>SUM(F15)</f>
        <v>4800</v>
      </c>
      <c r="G14" s="97">
        <f>SUM(F14/C14*100)</f>
        <v>139.13043478260869</v>
      </c>
      <c r="H14" s="97">
        <f>SUM(F14/E14*100)</f>
        <v>50</v>
      </c>
    </row>
    <row r="15" spans="2:8" ht="25.5" x14ac:dyDescent="0.25">
      <c r="B15" s="26" t="s">
        <v>132</v>
      </c>
      <c r="C15" s="91">
        <v>3450</v>
      </c>
      <c r="D15" s="91"/>
      <c r="E15" s="91">
        <v>9600</v>
      </c>
      <c r="F15" s="92">
        <v>4800</v>
      </c>
      <c r="G15" s="97">
        <f>SUM(F15/C15*100)</f>
        <v>139.13043478260869</v>
      </c>
      <c r="H15" s="97">
        <f>SUM(F15/E15*100)</f>
        <v>50</v>
      </c>
    </row>
    <row r="16" spans="2:8" x14ac:dyDescent="0.25">
      <c r="B16" s="26" t="s">
        <v>133</v>
      </c>
      <c r="C16" s="91">
        <f>SUM(C17)</f>
        <v>12824</v>
      </c>
      <c r="D16" s="91">
        <f>SUM(D17)</f>
        <v>0</v>
      </c>
      <c r="E16" s="91">
        <f>SUM(E17)</f>
        <v>29024</v>
      </c>
      <c r="F16" s="91">
        <f>SUM(F17)</f>
        <v>0</v>
      </c>
      <c r="G16" s="97">
        <f>SUM(F16/C16*100)</f>
        <v>0</v>
      </c>
      <c r="H16" s="97">
        <f>SUM(F16/E16*100)</f>
        <v>0</v>
      </c>
    </row>
    <row r="17" spans="2:8" x14ac:dyDescent="0.25">
      <c r="B17" s="26" t="s">
        <v>134</v>
      </c>
      <c r="C17" s="91">
        <v>12824</v>
      </c>
      <c r="D17" s="91"/>
      <c r="E17" s="91">
        <v>29024</v>
      </c>
      <c r="F17" s="92">
        <v>0</v>
      </c>
      <c r="G17" s="97">
        <f>SUM(F17/C17*100)</f>
        <v>0</v>
      </c>
      <c r="H17" s="97">
        <f>SUM(F17/E17*100)</f>
        <v>0</v>
      </c>
    </row>
    <row r="18" spans="2:8" x14ac:dyDescent="0.25">
      <c r="B18" s="95" t="s">
        <v>135</v>
      </c>
      <c r="C18" s="93">
        <f>SUM(C19)</f>
        <v>0</v>
      </c>
      <c r="D18" s="93">
        <f>SUM(D19)</f>
        <v>0</v>
      </c>
      <c r="E18" s="93">
        <f>SUM(E19)</f>
        <v>0</v>
      </c>
      <c r="F18" s="93">
        <f>SUM(F19)</f>
        <v>0</v>
      </c>
      <c r="G18" s="97" t="e">
        <f>SUM(F18/C18*100)</f>
        <v>#DIV/0!</v>
      </c>
      <c r="H18" s="97"/>
    </row>
    <row r="19" spans="2:8" x14ac:dyDescent="0.25">
      <c r="B19" s="26" t="s">
        <v>136</v>
      </c>
      <c r="C19" s="91">
        <v>0</v>
      </c>
      <c r="D19" s="91"/>
      <c r="E19" s="94"/>
      <c r="F19" s="92">
        <v>0</v>
      </c>
      <c r="G19" s="97" t="e">
        <f>SUM(F19/C19*100)</f>
        <v>#DIV/0!</v>
      </c>
      <c r="H19" s="97"/>
    </row>
    <row r="20" spans="2:8" ht="15.75" customHeight="1" x14ac:dyDescent="0.25">
      <c r="B20" s="6" t="s">
        <v>34</v>
      </c>
      <c r="C20" s="93">
        <f>SUM(C21+C23+C25+C27+C32)</f>
        <v>631267.9800000001</v>
      </c>
      <c r="D20" s="93">
        <f>SUM(D21+D23+D25+D27+D32)</f>
        <v>0</v>
      </c>
      <c r="E20" s="93">
        <f>SUM(E21+E23+E25+E27+E32)</f>
        <v>1456000</v>
      </c>
      <c r="F20" s="93">
        <f>SUM(F21+F23+F25+F27+F32)</f>
        <v>671676.19</v>
      </c>
      <c r="G20" s="97">
        <f>SUM(F20/C20*100)</f>
        <v>106.40111826993028</v>
      </c>
      <c r="H20" s="97">
        <f>SUM(F20/E20*100)</f>
        <v>46.131606456043947</v>
      </c>
    </row>
    <row r="21" spans="2:8" ht="15.75" customHeight="1" x14ac:dyDescent="0.25">
      <c r="B21" s="6" t="s">
        <v>33</v>
      </c>
      <c r="C21" s="93">
        <f>SUM(C22)</f>
        <v>496546.15</v>
      </c>
      <c r="D21" s="93">
        <f>SUM(D22)</f>
        <v>0</v>
      </c>
      <c r="E21" s="93">
        <f>SUM(E22)</f>
        <v>1166300</v>
      </c>
      <c r="F21" s="93">
        <f>SUM(F22)</f>
        <v>513477.4</v>
      </c>
      <c r="G21" s="97">
        <f>SUM(F21/C21*100)</f>
        <v>103.40980390241671</v>
      </c>
      <c r="H21" s="97">
        <f>SUM(F21/E21*100)</f>
        <v>44.026185372545655</v>
      </c>
    </row>
    <row r="22" spans="2:8" x14ac:dyDescent="0.25">
      <c r="B22" s="28" t="s">
        <v>32</v>
      </c>
      <c r="C22" s="91">
        <v>496546.15</v>
      </c>
      <c r="D22" s="91"/>
      <c r="E22" s="91">
        <v>1166300</v>
      </c>
      <c r="F22" s="92">
        <v>513477.4</v>
      </c>
      <c r="G22" s="97">
        <f>SUM(F22/C22*100)</f>
        <v>103.40980390241671</v>
      </c>
      <c r="H22" s="97">
        <f>SUM(F22/E22*100)</f>
        <v>44.026185372545655</v>
      </c>
    </row>
    <row r="23" spans="2:8" x14ac:dyDescent="0.25">
      <c r="B23" s="6" t="s">
        <v>28</v>
      </c>
      <c r="C23" s="93">
        <f>SUM(C24)</f>
        <v>1989.84</v>
      </c>
      <c r="D23" s="93">
        <f>SUM(D24)</f>
        <v>0</v>
      </c>
      <c r="E23" s="93">
        <f>SUM(E24)</f>
        <v>5000.5</v>
      </c>
      <c r="F23" s="93">
        <f>SUM(F24)</f>
        <v>6300.6</v>
      </c>
      <c r="G23" s="97">
        <f>SUM(F23/C23*100)</f>
        <v>316.63852370039803</v>
      </c>
      <c r="H23" s="97">
        <f>SUM(F23/E23*100)</f>
        <v>125.99940005999402</v>
      </c>
    </row>
    <row r="24" spans="2:8" x14ac:dyDescent="0.25">
      <c r="B24" s="26" t="s">
        <v>27</v>
      </c>
      <c r="C24" s="91">
        <v>1989.84</v>
      </c>
      <c r="D24" s="91"/>
      <c r="E24" s="94">
        <v>5000.5</v>
      </c>
      <c r="F24" s="92">
        <v>6300.6</v>
      </c>
      <c r="G24" s="97">
        <f>SUM(F24/C24*100)</f>
        <v>316.63852370039803</v>
      </c>
      <c r="H24" s="97">
        <f>SUM(F24/E24*100)</f>
        <v>125.99940005999402</v>
      </c>
    </row>
    <row r="25" spans="2:8" x14ac:dyDescent="0.25">
      <c r="B25" s="6" t="s">
        <v>128</v>
      </c>
      <c r="C25" s="93">
        <f>SUM(C26)</f>
        <v>129281.99</v>
      </c>
      <c r="D25" s="93">
        <f>SUM(D26)</f>
        <v>0</v>
      </c>
      <c r="E25" s="93">
        <f>SUM(E26)</f>
        <v>246075.5</v>
      </c>
      <c r="F25" s="93">
        <f>SUM(F26)</f>
        <v>147098.19</v>
      </c>
      <c r="G25" s="97">
        <f>SUM(F25/C25*100)</f>
        <v>113.78088316864552</v>
      </c>
      <c r="H25" s="97">
        <f>SUM(F25/E25*100)</f>
        <v>59.777665797692173</v>
      </c>
    </row>
    <row r="26" spans="2:8" x14ac:dyDescent="0.25">
      <c r="B26" s="26" t="s">
        <v>129</v>
      </c>
      <c r="C26" s="92">
        <v>129281.99</v>
      </c>
      <c r="D26" s="24"/>
      <c r="E26" s="113">
        <v>246075.5</v>
      </c>
      <c r="F26" s="92">
        <v>147098.19</v>
      </c>
      <c r="G26" s="97">
        <f>SUM(F26/C26*100)</f>
        <v>113.78088316864552</v>
      </c>
      <c r="H26" s="97">
        <f>SUM(F26/E26*100)</f>
        <v>59.777665797692173</v>
      </c>
    </row>
    <row r="27" spans="2:8" x14ac:dyDescent="0.25">
      <c r="B27" s="95" t="s">
        <v>130</v>
      </c>
      <c r="C27" s="96">
        <f>SUM(C28+C30)</f>
        <v>3450</v>
      </c>
      <c r="D27" s="96">
        <f>SUM(D28+D30)</f>
        <v>0</v>
      </c>
      <c r="E27" s="96">
        <f>SUM(E28+E30)</f>
        <v>38624</v>
      </c>
      <c r="F27" s="96">
        <f>SUM(F28+F30)</f>
        <v>4800</v>
      </c>
      <c r="G27" s="97">
        <f>SUM(F27/C27*100)</f>
        <v>139.13043478260869</v>
      </c>
      <c r="H27" s="97">
        <f>SUM(F27/E27*100)</f>
        <v>12.427506213753107</v>
      </c>
    </row>
    <row r="28" spans="2:8" x14ac:dyDescent="0.25">
      <c r="B28" s="26" t="s">
        <v>131</v>
      </c>
      <c r="C28" s="92">
        <f>SUM(C29)</f>
        <v>3450</v>
      </c>
      <c r="D28" s="92">
        <f>SUM(D29)</f>
        <v>0</v>
      </c>
      <c r="E28" s="92">
        <f>SUM(E29)</f>
        <v>9600</v>
      </c>
      <c r="F28" s="92">
        <f>SUM(F29)</f>
        <v>4800</v>
      </c>
      <c r="G28" s="97">
        <f>SUM(F28/C28*100)</f>
        <v>139.13043478260869</v>
      </c>
      <c r="H28" s="97">
        <f>SUM(F28/E28*100)</f>
        <v>50</v>
      </c>
    </row>
    <row r="29" spans="2:8" ht="25.5" x14ac:dyDescent="0.25">
      <c r="B29" s="26" t="s">
        <v>132</v>
      </c>
      <c r="C29" s="92">
        <v>3450</v>
      </c>
      <c r="D29" s="24"/>
      <c r="E29" s="113">
        <v>9600</v>
      </c>
      <c r="F29" s="113">
        <v>4800</v>
      </c>
      <c r="G29" s="97">
        <f>SUM(F29/C29*100)</f>
        <v>139.13043478260869</v>
      </c>
      <c r="H29" s="97">
        <f>SUM(F29/E29*100)</f>
        <v>50</v>
      </c>
    </row>
    <row r="30" spans="2:8" x14ac:dyDescent="0.25">
      <c r="B30" s="26" t="s">
        <v>133</v>
      </c>
      <c r="C30" s="92">
        <f>SUM(C31)</f>
        <v>0</v>
      </c>
      <c r="D30" s="92">
        <f>SUM(D31)</f>
        <v>0</v>
      </c>
      <c r="E30" s="113">
        <f>SUM(E31)</f>
        <v>29024</v>
      </c>
      <c r="F30" s="113">
        <f>SUM(F31)</f>
        <v>0</v>
      </c>
      <c r="G30" s="97" t="e">
        <f>SUM(F30/C30*100)</f>
        <v>#DIV/0!</v>
      </c>
      <c r="H30" s="97">
        <f>SUM(F30/E30*100)</f>
        <v>0</v>
      </c>
    </row>
    <row r="31" spans="2:8" x14ac:dyDescent="0.25">
      <c r="B31" s="26" t="s">
        <v>134</v>
      </c>
      <c r="C31" s="92"/>
      <c r="D31" s="24"/>
      <c r="E31" s="113">
        <v>29024</v>
      </c>
      <c r="F31" s="113">
        <v>0</v>
      </c>
      <c r="G31" s="97" t="e">
        <f>SUM(F31/C31*100)</f>
        <v>#DIV/0!</v>
      </c>
      <c r="H31" s="97">
        <f>SUM(F31/E31*100)</f>
        <v>0</v>
      </c>
    </row>
    <row r="32" spans="2:8" x14ac:dyDescent="0.25">
      <c r="B32" s="95" t="s">
        <v>135</v>
      </c>
      <c r="C32" s="96">
        <f>SUM(C33)</f>
        <v>0</v>
      </c>
      <c r="D32" s="96">
        <f>SUM(D33)</f>
        <v>0</v>
      </c>
      <c r="E32" s="114">
        <f>SUM(E33)</f>
        <v>0</v>
      </c>
      <c r="F32" s="114">
        <f>SUM(F33)</f>
        <v>0</v>
      </c>
      <c r="G32" s="97" t="e">
        <f>SUM(F32/C32*100)</f>
        <v>#DIV/0!</v>
      </c>
      <c r="H32" s="97"/>
    </row>
    <row r="33" spans="2:8" x14ac:dyDescent="0.25">
      <c r="B33" s="26" t="s">
        <v>136</v>
      </c>
      <c r="C33" s="92"/>
      <c r="D33" s="24"/>
      <c r="E33" s="113"/>
      <c r="F33" s="113">
        <v>0</v>
      </c>
      <c r="G33" s="97" t="e">
        <f>SUM(F33/C33*100)</f>
        <v>#DIV/0!</v>
      </c>
      <c r="H33" s="97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0"/>
  <sheetViews>
    <sheetView workbookViewId="0">
      <selection activeCell="F10" sqref="F1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42" t="s">
        <v>45</v>
      </c>
      <c r="C2" s="142"/>
      <c r="D2" s="142"/>
      <c r="E2" s="142"/>
      <c r="F2" s="142"/>
      <c r="G2" s="142"/>
      <c r="H2" s="142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32" t="s">
        <v>6</v>
      </c>
      <c r="C4" s="32" t="s">
        <v>163</v>
      </c>
      <c r="D4" s="32" t="s">
        <v>164</v>
      </c>
      <c r="E4" s="32" t="s">
        <v>166</v>
      </c>
      <c r="F4" s="32" t="s">
        <v>165</v>
      </c>
      <c r="G4" s="32" t="s">
        <v>15</v>
      </c>
      <c r="H4" s="32" t="s">
        <v>46</v>
      </c>
    </row>
    <row r="5" spans="2:8" x14ac:dyDescent="0.25">
      <c r="B5" s="32">
        <v>1</v>
      </c>
      <c r="C5" s="32">
        <v>2</v>
      </c>
      <c r="D5" s="32">
        <v>3</v>
      </c>
      <c r="E5" s="32">
        <v>4</v>
      </c>
      <c r="F5" s="32">
        <v>5</v>
      </c>
      <c r="G5" s="32" t="s">
        <v>16</v>
      </c>
      <c r="H5" s="32" t="s">
        <v>17</v>
      </c>
    </row>
    <row r="6" spans="2:8" ht="15.75" customHeight="1" x14ac:dyDescent="0.25">
      <c r="B6" s="6" t="s">
        <v>34</v>
      </c>
      <c r="C6" s="93">
        <f t="shared" ref="C6:F7" si="0">SUM(C7)</f>
        <v>631267.98</v>
      </c>
      <c r="D6" s="93">
        <f t="shared" si="0"/>
        <v>0</v>
      </c>
      <c r="E6" s="93">
        <f t="shared" si="0"/>
        <v>1456000</v>
      </c>
      <c r="F6" s="93">
        <f t="shared" si="0"/>
        <v>671676.19000000006</v>
      </c>
      <c r="G6" s="132">
        <f>SUM(F6/C6*100)</f>
        <v>106.40111826993032</v>
      </c>
      <c r="H6" s="133">
        <f>SUM(F6/E6*100)</f>
        <v>46.131606456043961</v>
      </c>
    </row>
    <row r="7" spans="2:8" ht="15.75" customHeight="1" x14ac:dyDescent="0.25">
      <c r="B7" s="6" t="s">
        <v>125</v>
      </c>
      <c r="C7" s="93">
        <f t="shared" si="0"/>
        <v>631267.98</v>
      </c>
      <c r="D7" s="93">
        <f t="shared" si="0"/>
        <v>0</v>
      </c>
      <c r="E7" s="93">
        <f t="shared" si="0"/>
        <v>1456000</v>
      </c>
      <c r="F7" s="93">
        <f t="shared" si="0"/>
        <v>671676.19000000006</v>
      </c>
      <c r="G7" s="132">
        <f>SUM(F7/C7*100)</f>
        <v>106.40111826993032</v>
      </c>
      <c r="H7" s="133">
        <f t="shared" ref="H7:H10" si="1">SUM(F7/E7*100)</f>
        <v>46.131606456043961</v>
      </c>
    </row>
    <row r="8" spans="2:8" x14ac:dyDescent="0.25">
      <c r="B8" s="11" t="s">
        <v>126</v>
      </c>
      <c r="C8" s="91">
        <f>SUM(C9:C10)</f>
        <v>631267.98</v>
      </c>
      <c r="D8" s="91">
        <f>SUM(D9:D10)</f>
        <v>0</v>
      </c>
      <c r="E8" s="91">
        <f>SUM(E9:E10)</f>
        <v>1456000</v>
      </c>
      <c r="F8" s="91">
        <f>SUM(F9:F10)</f>
        <v>671676.19000000006</v>
      </c>
      <c r="G8" s="132">
        <f>SUM(F8/C8*100)</f>
        <v>106.40111826993032</v>
      </c>
      <c r="H8" s="133">
        <f t="shared" si="1"/>
        <v>46.131606456043961</v>
      </c>
    </row>
    <row r="9" spans="2:8" x14ac:dyDescent="0.25">
      <c r="B9" s="29" t="s">
        <v>127</v>
      </c>
      <c r="C9" s="91">
        <v>598900.56999999995</v>
      </c>
      <c r="D9" s="91"/>
      <c r="E9" s="91">
        <v>1378000</v>
      </c>
      <c r="F9" s="131">
        <v>634524.28</v>
      </c>
      <c r="G9" s="132">
        <f>SUM(F9/C9*100)</f>
        <v>105.94818435387366</v>
      </c>
      <c r="H9" s="133">
        <f t="shared" si="1"/>
        <v>46.046754716981134</v>
      </c>
    </row>
    <row r="10" spans="2:8" x14ac:dyDescent="0.25">
      <c r="B10" s="130" t="s">
        <v>161</v>
      </c>
      <c r="C10" s="129">
        <v>32367.41</v>
      </c>
      <c r="D10" s="129">
        <v>0</v>
      </c>
      <c r="E10" s="129">
        <v>78000</v>
      </c>
      <c r="F10" s="129">
        <v>37151.910000000003</v>
      </c>
      <c r="G10" s="132">
        <f>SUM(F10/C10*100)</f>
        <v>114.78184383613024</v>
      </c>
      <c r="H10" s="133">
        <f t="shared" si="1"/>
        <v>47.630653846153855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4"/>
  <sheetViews>
    <sheetView workbookViewId="0">
      <selection activeCell="J6" sqref="J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8" customHeight="1" x14ac:dyDescent="0.25">
      <c r="B2" s="142" t="s">
        <v>61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2:12" ht="15.75" customHeight="1" x14ac:dyDescent="0.25">
      <c r="B3" s="142" t="s">
        <v>37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2:12" ht="18" x14ac:dyDescent="0.25"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2:12" ht="25.5" customHeight="1" x14ac:dyDescent="0.25">
      <c r="B5" s="165" t="s">
        <v>6</v>
      </c>
      <c r="C5" s="166"/>
      <c r="D5" s="166"/>
      <c r="E5" s="166"/>
      <c r="F5" s="167"/>
      <c r="G5" s="34" t="s">
        <v>163</v>
      </c>
      <c r="H5" s="32" t="s">
        <v>164</v>
      </c>
      <c r="I5" s="34" t="s">
        <v>166</v>
      </c>
      <c r="J5" s="34" t="s">
        <v>165</v>
      </c>
      <c r="K5" s="34" t="s">
        <v>15</v>
      </c>
      <c r="L5" s="34" t="s">
        <v>46</v>
      </c>
    </row>
    <row r="6" spans="2:12" x14ac:dyDescent="0.25">
      <c r="B6" s="165">
        <v>1</v>
      </c>
      <c r="C6" s="166"/>
      <c r="D6" s="166"/>
      <c r="E6" s="166"/>
      <c r="F6" s="167"/>
      <c r="G6" s="34">
        <v>2</v>
      </c>
      <c r="H6" s="34">
        <v>3</v>
      </c>
      <c r="I6" s="34">
        <v>4</v>
      </c>
      <c r="J6" s="34">
        <v>5</v>
      </c>
      <c r="K6" s="34" t="s">
        <v>16</v>
      </c>
      <c r="L6" s="34" t="s">
        <v>17</v>
      </c>
    </row>
    <row r="7" spans="2:12" ht="25.5" x14ac:dyDescent="0.25">
      <c r="B7" s="6">
        <v>8</v>
      </c>
      <c r="C7" s="6"/>
      <c r="D7" s="6"/>
      <c r="E7" s="6"/>
      <c r="F7" s="6" t="s">
        <v>7</v>
      </c>
      <c r="G7" s="4">
        <f t="shared" ref="G7:J9" si="0">SUM(G8)</f>
        <v>0</v>
      </c>
      <c r="H7" s="4">
        <f t="shared" si="0"/>
        <v>0</v>
      </c>
      <c r="I7" s="4">
        <f t="shared" si="0"/>
        <v>0</v>
      </c>
      <c r="J7" s="4">
        <f t="shared" si="0"/>
        <v>0</v>
      </c>
      <c r="K7" s="24"/>
      <c r="L7" s="24"/>
    </row>
    <row r="8" spans="2:12" x14ac:dyDescent="0.25">
      <c r="B8" s="6"/>
      <c r="C8" s="10">
        <v>84</v>
      </c>
      <c r="D8" s="10"/>
      <c r="E8" s="10"/>
      <c r="F8" s="10" t="s">
        <v>12</v>
      </c>
      <c r="G8" s="4">
        <f t="shared" si="0"/>
        <v>0</v>
      </c>
      <c r="H8" s="4">
        <f t="shared" si="0"/>
        <v>0</v>
      </c>
      <c r="I8" s="4">
        <f t="shared" si="0"/>
        <v>0</v>
      </c>
      <c r="J8" s="4">
        <f t="shared" si="0"/>
        <v>0</v>
      </c>
      <c r="K8" s="24"/>
      <c r="L8" s="24"/>
    </row>
    <row r="9" spans="2:12" ht="51" x14ac:dyDescent="0.25">
      <c r="B9" s="7"/>
      <c r="C9" s="7"/>
      <c r="D9" s="7">
        <v>841</v>
      </c>
      <c r="E9" s="7"/>
      <c r="F9" s="25" t="s">
        <v>38</v>
      </c>
      <c r="G9" s="4">
        <f t="shared" si="0"/>
        <v>0</v>
      </c>
      <c r="H9" s="4">
        <f t="shared" si="0"/>
        <v>0</v>
      </c>
      <c r="I9" s="4">
        <f t="shared" si="0"/>
        <v>0</v>
      </c>
      <c r="J9" s="4">
        <f t="shared" si="0"/>
        <v>0</v>
      </c>
      <c r="K9" s="24"/>
      <c r="L9" s="24"/>
    </row>
    <row r="10" spans="2:12" ht="25.5" x14ac:dyDescent="0.25">
      <c r="B10" s="7"/>
      <c r="C10" s="7"/>
      <c r="D10" s="7"/>
      <c r="E10" s="7">
        <v>8413</v>
      </c>
      <c r="F10" s="25" t="s">
        <v>39</v>
      </c>
      <c r="G10" s="4">
        <v>0</v>
      </c>
      <c r="H10" s="4">
        <v>0</v>
      </c>
      <c r="I10" s="4">
        <v>0</v>
      </c>
      <c r="J10" s="24">
        <v>0</v>
      </c>
      <c r="K10" s="24"/>
      <c r="L10" s="24"/>
    </row>
    <row r="11" spans="2:12" ht="25.5" x14ac:dyDescent="0.25">
      <c r="B11" s="9">
        <v>5</v>
      </c>
      <c r="C11" s="9"/>
      <c r="D11" s="9"/>
      <c r="E11" s="9"/>
      <c r="F11" s="17" t="s">
        <v>8</v>
      </c>
      <c r="G11" s="4">
        <f t="shared" ref="G11:J13" si="1">SUM(G12)</f>
        <v>0</v>
      </c>
      <c r="H11" s="4">
        <f t="shared" si="1"/>
        <v>0</v>
      </c>
      <c r="I11" s="4">
        <f t="shared" si="1"/>
        <v>0</v>
      </c>
      <c r="J11" s="4">
        <f t="shared" si="1"/>
        <v>0</v>
      </c>
      <c r="K11" s="24"/>
      <c r="L11" s="24"/>
    </row>
    <row r="12" spans="2:12" ht="25.5" x14ac:dyDescent="0.25">
      <c r="B12" s="10"/>
      <c r="C12" s="10">
        <v>54</v>
      </c>
      <c r="D12" s="10"/>
      <c r="E12" s="10"/>
      <c r="F12" s="18" t="s">
        <v>13</v>
      </c>
      <c r="G12" s="4">
        <f t="shared" si="1"/>
        <v>0</v>
      </c>
      <c r="H12" s="4">
        <f t="shared" si="1"/>
        <v>0</v>
      </c>
      <c r="I12" s="4">
        <f t="shared" si="1"/>
        <v>0</v>
      </c>
      <c r="J12" s="4">
        <f t="shared" si="1"/>
        <v>0</v>
      </c>
      <c r="K12" s="24"/>
      <c r="L12" s="24"/>
    </row>
    <row r="13" spans="2:12" ht="63.75" x14ac:dyDescent="0.25">
      <c r="B13" s="10"/>
      <c r="C13" s="10"/>
      <c r="D13" s="10">
        <v>541</v>
      </c>
      <c r="E13" s="25"/>
      <c r="F13" s="25" t="s">
        <v>40</v>
      </c>
      <c r="G13" s="4">
        <f t="shared" si="1"/>
        <v>0</v>
      </c>
      <c r="H13" s="4">
        <f t="shared" si="1"/>
        <v>0</v>
      </c>
      <c r="I13" s="4">
        <f t="shared" si="1"/>
        <v>0</v>
      </c>
      <c r="J13" s="4">
        <f t="shared" si="1"/>
        <v>0</v>
      </c>
      <c r="K13" s="24"/>
      <c r="L13" s="24"/>
    </row>
    <row r="14" spans="2:12" ht="38.25" x14ac:dyDescent="0.25">
      <c r="B14" s="10"/>
      <c r="C14" s="10"/>
      <c r="D14" s="10"/>
      <c r="E14" s="25">
        <v>5413</v>
      </c>
      <c r="F14" s="25" t="s">
        <v>41</v>
      </c>
      <c r="G14" s="4">
        <v>0</v>
      </c>
      <c r="H14" s="4">
        <v>0</v>
      </c>
      <c r="I14" s="5">
        <v>0</v>
      </c>
      <c r="J14" s="24">
        <v>0</v>
      </c>
      <c r="K14" s="24"/>
      <c r="L14" s="24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6"/>
  <sheetViews>
    <sheetView workbookViewId="0">
      <selection activeCell="D5" sqref="D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42" t="s">
        <v>42</v>
      </c>
      <c r="C2" s="142"/>
      <c r="D2" s="142"/>
      <c r="E2" s="142"/>
      <c r="F2" s="142"/>
      <c r="G2" s="142"/>
      <c r="H2" s="142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32" t="s">
        <v>6</v>
      </c>
      <c r="C4" s="32" t="s">
        <v>163</v>
      </c>
      <c r="D4" s="32" t="s">
        <v>164</v>
      </c>
      <c r="E4" s="32" t="s">
        <v>166</v>
      </c>
      <c r="F4" s="32" t="s">
        <v>165</v>
      </c>
      <c r="G4" s="32" t="s">
        <v>15</v>
      </c>
      <c r="H4" s="32" t="s">
        <v>46</v>
      </c>
    </row>
    <row r="5" spans="2:8" x14ac:dyDescent="0.25">
      <c r="B5" s="32">
        <v>1</v>
      </c>
      <c r="C5" s="32">
        <v>2</v>
      </c>
      <c r="D5" s="32">
        <v>3</v>
      </c>
      <c r="E5" s="32">
        <v>4</v>
      </c>
      <c r="F5" s="32">
        <v>5</v>
      </c>
      <c r="G5" s="32" t="s">
        <v>16</v>
      </c>
      <c r="H5" s="32" t="s">
        <v>17</v>
      </c>
    </row>
    <row r="6" spans="2:8" x14ac:dyDescent="0.25">
      <c r="B6" s="6" t="s">
        <v>43</v>
      </c>
      <c r="C6" s="4"/>
      <c r="D6" s="4"/>
      <c r="E6" s="5"/>
      <c r="F6" s="24"/>
      <c r="G6" s="24"/>
      <c r="H6" s="24"/>
    </row>
    <row r="7" spans="2:8" x14ac:dyDescent="0.25">
      <c r="B7" s="6" t="s">
        <v>33</v>
      </c>
      <c r="C7" s="4"/>
      <c r="D7" s="4"/>
      <c r="E7" s="4"/>
      <c r="F7" s="24"/>
      <c r="G7" s="24"/>
      <c r="H7" s="24"/>
    </row>
    <row r="8" spans="2:8" x14ac:dyDescent="0.25">
      <c r="B8" s="28" t="s">
        <v>32</v>
      </c>
      <c r="C8" s="4"/>
      <c r="D8" s="4"/>
      <c r="E8" s="4"/>
      <c r="F8" s="24"/>
      <c r="G8" s="24"/>
      <c r="H8" s="24"/>
    </row>
    <row r="9" spans="2:8" x14ac:dyDescent="0.25">
      <c r="B9" s="27" t="s">
        <v>31</v>
      </c>
      <c r="C9" s="4"/>
      <c r="D9" s="4"/>
      <c r="E9" s="4"/>
      <c r="F9" s="24"/>
      <c r="G9" s="24"/>
      <c r="H9" s="24"/>
    </row>
    <row r="10" spans="2:8" x14ac:dyDescent="0.25">
      <c r="B10" s="27" t="s">
        <v>22</v>
      </c>
      <c r="C10" s="4"/>
      <c r="D10" s="4"/>
      <c r="E10" s="4"/>
      <c r="F10" s="24"/>
      <c r="G10" s="24"/>
      <c r="H10" s="24"/>
    </row>
    <row r="11" spans="2:8" x14ac:dyDescent="0.25">
      <c r="B11" s="6" t="s">
        <v>30</v>
      </c>
      <c r="C11" s="4"/>
      <c r="D11" s="4"/>
      <c r="E11" s="5"/>
      <c r="F11" s="24"/>
      <c r="G11" s="24"/>
      <c r="H11" s="24"/>
    </row>
    <row r="12" spans="2:8" x14ac:dyDescent="0.25">
      <c r="B12" s="26" t="s">
        <v>29</v>
      </c>
      <c r="C12" s="4"/>
      <c r="D12" s="4"/>
      <c r="E12" s="5"/>
      <c r="F12" s="24"/>
      <c r="G12" s="24"/>
      <c r="H12" s="24"/>
    </row>
    <row r="13" spans="2:8" x14ac:dyDescent="0.25">
      <c r="B13" s="6" t="s">
        <v>28</v>
      </c>
      <c r="C13" s="4"/>
      <c r="D13" s="4"/>
      <c r="E13" s="5"/>
      <c r="F13" s="24"/>
      <c r="G13" s="24"/>
      <c r="H13" s="24"/>
    </row>
    <row r="14" spans="2:8" x14ac:dyDescent="0.25">
      <c r="B14" s="26" t="s">
        <v>27</v>
      </c>
      <c r="C14" s="4"/>
      <c r="D14" s="4"/>
      <c r="E14" s="5"/>
      <c r="F14" s="24"/>
      <c r="G14" s="24"/>
      <c r="H14" s="24"/>
    </row>
    <row r="15" spans="2:8" x14ac:dyDescent="0.25">
      <c r="B15" s="10" t="s">
        <v>14</v>
      </c>
      <c r="C15" s="4"/>
      <c r="D15" s="4"/>
      <c r="E15" s="5"/>
      <c r="F15" s="24"/>
      <c r="G15" s="24"/>
      <c r="H15" s="24"/>
    </row>
    <row r="16" spans="2:8" x14ac:dyDescent="0.25">
      <c r="B16" s="26"/>
      <c r="C16" s="4"/>
      <c r="D16" s="4"/>
      <c r="E16" s="5"/>
      <c r="F16" s="24"/>
      <c r="G16" s="24"/>
      <c r="H16" s="24"/>
    </row>
    <row r="17" spans="2:8" ht="15.75" customHeight="1" x14ac:dyDescent="0.25">
      <c r="B17" s="6" t="s">
        <v>44</v>
      </c>
      <c r="C17" s="4"/>
      <c r="D17" s="4"/>
      <c r="E17" s="5"/>
      <c r="F17" s="24"/>
      <c r="G17" s="24"/>
      <c r="H17" s="24"/>
    </row>
    <row r="18" spans="2:8" ht="15.75" customHeight="1" x14ac:dyDescent="0.25">
      <c r="B18" s="6" t="s">
        <v>33</v>
      </c>
      <c r="C18" s="4"/>
      <c r="D18" s="4"/>
      <c r="E18" s="4"/>
      <c r="F18" s="24"/>
      <c r="G18" s="24"/>
      <c r="H18" s="24"/>
    </row>
    <row r="19" spans="2:8" x14ac:dyDescent="0.25">
      <c r="B19" s="28" t="s">
        <v>32</v>
      </c>
      <c r="C19" s="4"/>
      <c r="D19" s="4"/>
      <c r="E19" s="4"/>
      <c r="F19" s="24"/>
      <c r="G19" s="24"/>
      <c r="H19" s="24"/>
    </row>
    <row r="20" spans="2:8" x14ac:dyDescent="0.25">
      <c r="B20" s="27" t="s">
        <v>31</v>
      </c>
      <c r="C20" s="4"/>
      <c r="D20" s="4"/>
      <c r="E20" s="4"/>
      <c r="F20" s="24"/>
      <c r="G20" s="24"/>
      <c r="H20" s="24"/>
    </row>
    <row r="21" spans="2:8" x14ac:dyDescent="0.25">
      <c r="B21" s="27" t="s">
        <v>22</v>
      </c>
      <c r="C21" s="4"/>
      <c r="D21" s="4"/>
      <c r="E21" s="4"/>
      <c r="F21" s="24"/>
      <c r="G21" s="24"/>
      <c r="H21" s="24"/>
    </row>
    <row r="22" spans="2:8" x14ac:dyDescent="0.25">
      <c r="B22" s="6" t="s">
        <v>30</v>
      </c>
      <c r="C22" s="4"/>
      <c r="D22" s="4"/>
      <c r="E22" s="5"/>
      <c r="F22" s="24"/>
      <c r="G22" s="24"/>
      <c r="H22" s="24"/>
    </row>
    <row r="23" spans="2:8" x14ac:dyDescent="0.25">
      <c r="B23" s="26" t="s">
        <v>29</v>
      </c>
      <c r="C23" s="4"/>
      <c r="D23" s="4"/>
      <c r="E23" s="5"/>
      <c r="F23" s="24"/>
      <c r="G23" s="24"/>
      <c r="H23" s="24"/>
    </row>
    <row r="24" spans="2:8" x14ac:dyDescent="0.25">
      <c r="B24" s="6" t="s">
        <v>28</v>
      </c>
      <c r="C24" s="4"/>
      <c r="D24" s="4"/>
      <c r="E24" s="5"/>
      <c r="F24" s="24"/>
      <c r="G24" s="24"/>
      <c r="H24" s="24"/>
    </row>
    <row r="25" spans="2:8" x14ac:dyDescent="0.25">
      <c r="B25" s="26" t="s">
        <v>27</v>
      </c>
      <c r="C25" s="4"/>
      <c r="D25" s="4"/>
      <c r="E25" s="5"/>
      <c r="F25" s="24"/>
      <c r="G25" s="24"/>
      <c r="H25" s="24"/>
    </row>
    <row r="26" spans="2:8" x14ac:dyDescent="0.25">
      <c r="B26" s="10" t="s">
        <v>14</v>
      </c>
      <c r="C26" s="4"/>
      <c r="D26" s="4"/>
      <c r="E26" s="5"/>
      <c r="F26" s="24"/>
      <c r="G26" s="24"/>
      <c r="H26" s="24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97"/>
  <sheetViews>
    <sheetView workbookViewId="0">
      <selection activeCell="H91" sqref="H9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0.7109375" customWidth="1"/>
    <col min="5" max="5" width="39.140625" customWidth="1"/>
    <col min="6" max="8" width="25.28515625" customWidth="1"/>
    <col min="9" max="9" width="15.7109375" customWidth="1"/>
    <col min="11" max="11" width="14.28515625" bestFit="1" customWidth="1"/>
  </cols>
  <sheetData>
    <row r="1" spans="2:11" ht="18" x14ac:dyDescent="0.25">
      <c r="B1" s="2"/>
      <c r="C1" s="2"/>
      <c r="D1" s="2"/>
      <c r="E1" s="2"/>
      <c r="F1" s="2"/>
      <c r="G1" s="2"/>
      <c r="H1" s="2"/>
      <c r="I1" s="3"/>
    </row>
    <row r="2" spans="2:11" ht="18" customHeight="1" x14ac:dyDescent="0.25">
      <c r="B2" s="142" t="s">
        <v>9</v>
      </c>
      <c r="C2" s="177"/>
      <c r="D2" s="177"/>
      <c r="E2" s="177"/>
      <c r="F2" s="177"/>
      <c r="G2" s="177"/>
      <c r="H2" s="177"/>
      <c r="I2" s="177"/>
    </row>
    <row r="3" spans="2:11" ht="18" x14ac:dyDescent="0.25">
      <c r="B3" s="2"/>
      <c r="C3" s="2"/>
      <c r="D3" s="2"/>
      <c r="E3" s="2"/>
      <c r="F3" s="2"/>
      <c r="G3" s="2"/>
      <c r="H3" s="2"/>
      <c r="I3" s="3"/>
    </row>
    <row r="4" spans="2:11" ht="15.75" x14ac:dyDescent="0.25">
      <c r="B4" s="178" t="s">
        <v>62</v>
      </c>
      <c r="C4" s="178"/>
      <c r="D4" s="178"/>
      <c r="E4" s="178"/>
      <c r="F4" s="178"/>
      <c r="G4" s="178"/>
      <c r="H4" s="178"/>
      <c r="I4" s="178"/>
    </row>
    <row r="5" spans="2:11" ht="18" x14ac:dyDescent="0.25">
      <c r="B5" s="2"/>
      <c r="C5" s="2"/>
      <c r="D5" s="2"/>
      <c r="E5" s="2"/>
      <c r="F5" s="2"/>
      <c r="G5" s="2"/>
      <c r="H5" s="2"/>
      <c r="I5" s="3"/>
    </row>
    <row r="6" spans="2:11" ht="25.5" x14ac:dyDescent="0.25">
      <c r="B6" s="165" t="s">
        <v>6</v>
      </c>
      <c r="C6" s="166"/>
      <c r="D6" s="166"/>
      <c r="E6" s="167"/>
      <c r="F6" s="32" t="s">
        <v>164</v>
      </c>
      <c r="G6" s="32" t="s">
        <v>166</v>
      </c>
      <c r="H6" s="32" t="s">
        <v>167</v>
      </c>
      <c r="I6" s="32" t="s">
        <v>46</v>
      </c>
    </row>
    <row r="7" spans="2:11" s="23" customFormat="1" ht="15.75" customHeight="1" x14ac:dyDescent="0.2">
      <c r="B7" s="179">
        <v>1</v>
      </c>
      <c r="C7" s="180"/>
      <c r="D7" s="180"/>
      <c r="E7" s="181"/>
      <c r="F7" s="33">
        <v>2</v>
      </c>
      <c r="G7" s="33">
        <v>3</v>
      </c>
      <c r="H7" s="33">
        <v>4</v>
      </c>
      <c r="I7" s="33" t="s">
        <v>168</v>
      </c>
    </row>
    <row r="8" spans="2:11" s="36" customFormat="1" ht="30" customHeight="1" x14ac:dyDescent="0.25">
      <c r="B8" s="168" t="s">
        <v>162</v>
      </c>
      <c r="C8" s="169"/>
      <c r="D8" s="170"/>
      <c r="E8" s="104" t="s">
        <v>137</v>
      </c>
      <c r="F8" s="37"/>
      <c r="G8" s="112">
        <f>SUM(G9+G23+G83+G90)</f>
        <v>1456000</v>
      </c>
      <c r="H8" s="112">
        <f>SUM(H9+H23+H83+H90)</f>
        <v>671676.19000000006</v>
      </c>
      <c r="I8" s="123">
        <f>SUM(H8/G8*100)</f>
        <v>46.131606456043961</v>
      </c>
    </row>
    <row r="9" spans="2:11" s="36" customFormat="1" ht="25.5" customHeight="1" x14ac:dyDescent="0.25">
      <c r="B9" s="109"/>
      <c r="C9" s="110"/>
      <c r="D9" s="104"/>
      <c r="E9" s="104" t="s">
        <v>153</v>
      </c>
      <c r="F9" s="37"/>
      <c r="G9" s="112">
        <f>SUM(G10+G15+G18)</f>
        <v>1198200.5</v>
      </c>
      <c r="H9" s="112">
        <f>SUM(H10+H15+H18)</f>
        <v>581161.09000000008</v>
      </c>
      <c r="I9" s="123">
        <f t="shared" ref="I9:I72" si="0">SUM(H9/G9*100)</f>
        <v>48.502824861114654</v>
      </c>
    </row>
    <row r="10" spans="2:11" s="36" customFormat="1" ht="13.5" customHeight="1" x14ac:dyDescent="0.25">
      <c r="B10" s="168" t="s">
        <v>138</v>
      </c>
      <c r="C10" s="169"/>
      <c r="D10" s="170"/>
      <c r="E10" s="104" t="s">
        <v>139</v>
      </c>
      <c r="F10" s="37"/>
      <c r="G10" s="112">
        <f>SUM(G11)</f>
        <v>1131300</v>
      </c>
      <c r="H10" s="112">
        <f>SUM(H11)</f>
        <v>470158.96</v>
      </c>
      <c r="I10" s="123">
        <f t="shared" si="0"/>
        <v>41.559176169009106</v>
      </c>
      <c r="K10" s="184"/>
    </row>
    <row r="11" spans="2:11" s="36" customFormat="1" ht="13.5" customHeight="1" x14ac:dyDescent="0.25">
      <c r="B11" s="174">
        <v>31</v>
      </c>
      <c r="C11" s="175"/>
      <c r="D11" s="176"/>
      <c r="E11" s="35" t="s">
        <v>4</v>
      </c>
      <c r="F11" s="37"/>
      <c r="G11" s="111">
        <f>SUM(G12:G14)</f>
        <v>1131300</v>
      </c>
      <c r="H11" s="111">
        <f>SUM(H12:H14)</f>
        <v>470158.96</v>
      </c>
      <c r="I11" s="123">
        <f t="shared" si="0"/>
        <v>41.559176169009106</v>
      </c>
    </row>
    <row r="12" spans="2:11" s="36" customFormat="1" ht="13.5" customHeight="1" x14ac:dyDescent="0.25">
      <c r="B12" s="100"/>
      <c r="C12" s="101"/>
      <c r="D12" s="102">
        <v>3111</v>
      </c>
      <c r="E12" s="35" t="s">
        <v>24</v>
      </c>
      <c r="F12" s="37"/>
      <c r="G12" s="111">
        <v>920000</v>
      </c>
      <c r="H12" s="111">
        <v>403897.95</v>
      </c>
      <c r="I12" s="123">
        <f t="shared" si="0"/>
        <v>43.901951086956522</v>
      </c>
    </row>
    <row r="13" spans="2:11" s="36" customFormat="1" ht="15" customHeight="1" x14ac:dyDescent="0.25">
      <c r="B13" s="100"/>
      <c r="C13" s="101"/>
      <c r="D13" s="102">
        <v>3121</v>
      </c>
      <c r="E13" s="35" t="s">
        <v>76</v>
      </c>
      <c r="F13" s="37"/>
      <c r="G13" s="111">
        <v>61300</v>
      </c>
      <c r="H13" s="111">
        <v>2229.7800000000002</v>
      </c>
      <c r="I13" s="123">
        <f t="shared" si="0"/>
        <v>3.6374877650897233</v>
      </c>
    </row>
    <row r="14" spans="2:11" s="36" customFormat="1" ht="16.5" customHeight="1" x14ac:dyDescent="0.25">
      <c r="B14" s="100"/>
      <c r="C14" s="101"/>
      <c r="D14" s="102">
        <v>3132</v>
      </c>
      <c r="E14" s="35" t="s">
        <v>78</v>
      </c>
      <c r="F14" s="37"/>
      <c r="G14" s="111">
        <v>150000</v>
      </c>
      <c r="H14" s="111">
        <v>64031.23</v>
      </c>
      <c r="I14" s="123">
        <f t="shared" si="0"/>
        <v>42.687486666666672</v>
      </c>
    </row>
    <row r="15" spans="2:11" s="36" customFormat="1" ht="16.5" customHeight="1" x14ac:dyDescent="0.25">
      <c r="B15" s="168" t="s">
        <v>150</v>
      </c>
      <c r="C15" s="169"/>
      <c r="D15" s="170"/>
      <c r="E15" s="104" t="s">
        <v>158</v>
      </c>
      <c r="F15" s="37"/>
      <c r="G15" s="112">
        <f t="shared" ref="G15:H16" si="1">SUM(G16)</f>
        <v>4500.5</v>
      </c>
      <c r="H15" s="112">
        <f>SUM(H16)</f>
        <v>2109</v>
      </c>
      <c r="I15" s="123">
        <f t="shared" si="0"/>
        <v>46.861459837795799</v>
      </c>
      <c r="K15" s="183"/>
    </row>
    <row r="16" spans="2:11" s="36" customFormat="1" ht="16.5" customHeight="1" x14ac:dyDescent="0.25">
      <c r="B16" s="174">
        <v>31</v>
      </c>
      <c r="C16" s="175"/>
      <c r="D16" s="176"/>
      <c r="E16" s="35" t="s">
        <v>4</v>
      </c>
      <c r="F16" s="37"/>
      <c r="G16" s="111">
        <f t="shared" si="1"/>
        <v>4500.5</v>
      </c>
      <c r="H16" s="111">
        <f t="shared" si="1"/>
        <v>2109</v>
      </c>
      <c r="I16" s="123">
        <f t="shared" si="0"/>
        <v>46.861459837795799</v>
      </c>
      <c r="K16" s="183"/>
    </row>
    <row r="17" spans="2:11" s="36" customFormat="1" ht="16.5" customHeight="1" x14ac:dyDescent="0.25">
      <c r="B17" s="100"/>
      <c r="C17" s="101"/>
      <c r="D17" s="102">
        <v>3121</v>
      </c>
      <c r="E17" s="35" t="s">
        <v>76</v>
      </c>
      <c r="F17" s="37"/>
      <c r="G17" s="111">
        <v>4500.5</v>
      </c>
      <c r="H17" s="111">
        <v>2109</v>
      </c>
      <c r="I17" s="123">
        <f t="shared" si="0"/>
        <v>46.861459837795799</v>
      </c>
      <c r="K17" s="183"/>
    </row>
    <row r="18" spans="2:11" s="36" customFormat="1" ht="14.25" customHeight="1" x14ac:dyDescent="0.25">
      <c r="B18" s="168" t="s">
        <v>140</v>
      </c>
      <c r="C18" s="169"/>
      <c r="D18" s="170"/>
      <c r="E18" s="104" t="s">
        <v>141</v>
      </c>
      <c r="F18" s="37"/>
      <c r="G18" s="112">
        <f>SUM(G19)</f>
        <v>62400</v>
      </c>
      <c r="H18" s="112">
        <f>SUM(H19)</f>
        <v>108893.13</v>
      </c>
      <c r="I18" s="123">
        <f t="shared" si="0"/>
        <v>174.50822115384616</v>
      </c>
      <c r="K18" s="183"/>
    </row>
    <row r="19" spans="2:11" s="36" customFormat="1" ht="13.5" customHeight="1" x14ac:dyDescent="0.25">
      <c r="B19" s="100"/>
      <c r="C19" s="101"/>
      <c r="D19" s="102">
        <v>31</v>
      </c>
      <c r="E19" s="35" t="s">
        <v>4</v>
      </c>
      <c r="F19" s="37"/>
      <c r="G19" s="111">
        <f>SUM(G20:G22)</f>
        <v>62400</v>
      </c>
      <c r="H19" s="111">
        <f>SUM(H20:H22)</f>
        <v>108893.13</v>
      </c>
      <c r="I19" s="123">
        <f t="shared" si="0"/>
        <v>174.50822115384616</v>
      </c>
      <c r="K19" s="183"/>
    </row>
    <row r="20" spans="2:11" s="36" customFormat="1" ht="13.5" customHeight="1" x14ac:dyDescent="0.25">
      <c r="B20" s="100"/>
      <c r="C20" s="101"/>
      <c r="D20" s="102">
        <v>3111</v>
      </c>
      <c r="E20" s="35" t="s">
        <v>24</v>
      </c>
      <c r="F20" s="38"/>
      <c r="G20" s="111">
        <v>50000</v>
      </c>
      <c r="H20" s="111">
        <v>82792.72</v>
      </c>
      <c r="I20" s="123">
        <f t="shared" si="0"/>
        <v>165.58544000000001</v>
      </c>
      <c r="K20" s="183"/>
    </row>
    <row r="21" spans="2:11" s="36" customFormat="1" ht="13.5" customHeight="1" x14ac:dyDescent="0.25">
      <c r="B21" s="100"/>
      <c r="C21" s="101"/>
      <c r="D21" s="102">
        <v>3121</v>
      </c>
      <c r="E21" s="35" t="s">
        <v>76</v>
      </c>
      <c r="F21" s="38"/>
      <c r="G21" s="111">
        <v>1400</v>
      </c>
      <c r="H21" s="111">
        <v>12991.6</v>
      </c>
      <c r="I21" s="123">
        <f t="shared" si="0"/>
        <v>927.97142857142865</v>
      </c>
      <c r="K21" s="183"/>
    </row>
    <row r="22" spans="2:11" s="36" customFormat="1" ht="13.5" customHeight="1" x14ac:dyDescent="0.25">
      <c r="B22" s="100"/>
      <c r="C22" s="101"/>
      <c r="D22" s="102">
        <v>3132</v>
      </c>
      <c r="E22" s="35" t="s">
        <v>78</v>
      </c>
      <c r="F22" s="38"/>
      <c r="G22" s="111">
        <v>11000</v>
      </c>
      <c r="H22" s="111">
        <v>13108.81</v>
      </c>
      <c r="I22" s="123">
        <f t="shared" si="0"/>
        <v>119.17100000000001</v>
      </c>
      <c r="K22" s="183"/>
    </row>
    <row r="23" spans="2:11" ht="27.75" customHeight="1" x14ac:dyDescent="0.25">
      <c r="B23" s="171"/>
      <c r="C23" s="172"/>
      <c r="D23" s="173"/>
      <c r="E23" s="104" t="s">
        <v>154</v>
      </c>
      <c r="F23" s="24"/>
      <c r="G23" s="117">
        <f>SUM(G24+G48+G52+G77)</f>
        <v>242799.5</v>
      </c>
      <c r="H23" s="117">
        <f>SUM(H24+H48+H52+H77)</f>
        <v>88858.140000000014</v>
      </c>
      <c r="I23" s="123">
        <f t="shared" si="0"/>
        <v>36.597332366829427</v>
      </c>
      <c r="K23" s="141"/>
    </row>
    <row r="24" spans="2:11" x14ac:dyDescent="0.25">
      <c r="B24" s="168" t="s">
        <v>143</v>
      </c>
      <c r="C24" s="169"/>
      <c r="D24" s="170"/>
      <c r="E24" s="104" t="s">
        <v>144</v>
      </c>
      <c r="F24" s="24"/>
      <c r="G24" s="114">
        <f>SUM(G25)</f>
        <v>35000</v>
      </c>
      <c r="H24" s="114">
        <f>SUM(H25)</f>
        <v>43318.44</v>
      </c>
      <c r="I24" s="123">
        <f t="shared" si="0"/>
        <v>123.76697142857142</v>
      </c>
    </row>
    <row r="25" spans="2:11" x14ac:dyDescent="0.25">
      <c r="B25" s="105"/>
      <c r="C25" s="106"/>
      <c r="D25" s="102">
        <v>32</v>
      </c>
      <c r="E25" s="35" t="s">
        <v>11</v>
      </c>
      <c r="F25" s="24"/>
      <c r="G25" s="113">
        <f>SUM(G26:G47)</f>
        <v>35000</v>
      </c>
      <c r="H25" s="113">
        <f>SUM(H26:H47)</f>
        <v>43318.44</v>
      </c>
      <c r="I25" s="123">
        <f t="shared" si="0"/>
        <v>123.76697142857142</v>
      </c>
    </row>
    <row r="26" spans="2:11" x14ac:dyDescent="0.25">
      <c r="B26" s="105"/>
      <c r="C26" s="106"/>
      <c r="D26" s="102">
        <v>3211</v>
      </c>
      <c r="E26" s="35" t="s">
        <v>26</v>
      </c>
      <c r="F26" s="24"/>
      <c r="G26" s="113"/>
      <c r="H26" s="113">
        <v>0</v>
      </c>
      <c r="I26" s="123" t="e">
        <f t="shared" si="0"/>
        <v>#DIV/0!</v>
      </c>
    </row>
    <row r="27" spans="2:11" x14ac:dyDescent="0.25">
      <c r="B27" s="105"/>
      <c r="C27" s="106"/>
      <c r="D27" s="102">
        <v>3212</v>
      </c>
      <c r="E27" s="35" t="s">
        <v>156</v>
      </c>
      <c r="F27" s="24"/>
      <c r="G27" s="113"/>
      <c r="H27" s="113">
        <v>7290</v>
      </c>
      <c r="I27" s="123" t="e">
        <f t="shared" si="0"/>
        <v>#DIV/0!</v>
      </c>
    </row>
    <row r="28" spans="2:11" x14ac:dyDescent="0.25">
      <c r="B28" s="105"/>
      <c r="C28" s="106"/>
      <c r="D28" s="102">
        <v>3213</v>
      </c>
      <c r="E28" s="35" t="s">
        <v>80</v>
      </c>
      <c r="F28" s="24"/>
      <c r="G28" s="113"/>
      <c r="H28" s="113"/>
      <c r="I28" s="123" t="e">
        <f t="shared" si="0"/>
        <v>#DIV/0!</v>
      </c>
      <c r="K28" s="118"/>
    </row>
    <row r="29" spans="2:11" x14ac:dyDescent="0.25">
      <c r="B29" s="105"/>
      <c r="C29" s="106"/>
      <c r="D29" s="102">
        <v>3221</v>
      </c>
      <c r="E29" s="35" t="s">
        <v>146</v>
      </c>
      <c r="F29" s="24"/>
      <c r="G29" s="113"/>
      <c r="H29" s="113"/>
      <c r="I29" s="123" t="e">
        <f t="shared" si="0"/>
        <v>#DIV/0!</v>
      </c>
    </row>
    <row r="30" spans="2:11" x14ac:dyDescent="0.25">
      <c r="B30" s="105"/>
      <c r="C30" s="106"/>
      <c r="D30" s="102">
        <v>3222</v>
      </c>
      <c r="E30" s="35" t="s">
        <v>160</v>
      </c>
      <c r="F30" s="24"/>
      <c r="G30" s="113">
        <v>35000</v>
      </c>
      <c r="H30" s="113">
        <v>33365.57</v>
      </c>
      <c r="I30" s="123">
        <f t="shared" si="0"/>
        <v>95.330200000000005</v>
      </c>
    </row>
    <row r="31" spans="2:11" x14ac:dyDescent="0.25">
      <c r="B31" s="105"/>
      <c r="C31" s="106"/>
      <c r="D31" s="102">
        <v>3223</v>
      </c>
      <c r="E31" s="35" t="s">
        <v>84</v>
      </c>
      <c r="F31" s="24"/>
      <c r="G31" s="113"/>
      <c r="H31" s="113">
        <v>2662.87</v>
      </c>
      <c r="I31" s="123" t="e">
        <f t="shared" si="0"/>
        <v>#DIV/0!</v>
      </c>
    </row>
    <row r="32" spans="2:11" x14ac:dyDescent="0.25">
      <c r="B32" s="105"/>
      <c r="C32" s="106"/>
      <c r="D32" s="102">
        <v>3224</v>
      </c>
      <c r="E32" s="35" t="s">
        <v>145</v>
      </c>
      <c r="F32" s="24"/>
      <c r="G32" s="113"/>
      <c r="H32" s="113">
        <v>0</v>
      </c>
      <c r="I32" s="123" t="e">
        <f t="shared" si="0"/>
        <v>#DIV/0!</v>
      </c>
    </row>
    <row r="33" spans="2:9" x14ac:dyDescent="0.25">
      <c r="B33" s="105"/>
      <c r="C33" s="106"/>
      <c r="D33" s="102">
        <v>3225</v>
      </c>
      <c r="E33" s="35" t="s">
        <v>147</v>
      </c>
      <c r="F33" s="24"/>
      <c r="G33" s="113"/>
      <c r="H33" s="113">
        <v>0</v>
      </c>
      <c r="I33" s="123" t="e">
        <f t="shared" si="0"/>
        <v>#DIV/0!</v>
      </c>
    </row>
    <row r="34" spans="2:9" x14ac:dyDescent="0.25">
      <c r="B34" s="105"/>
      <c r="C34" s="106"/>
      <c r="D34" s="102">
        <v>3227</v>
      </c>
      <c r="E34" s="35" t="s">
        <v>111</v>
      </c>
      <c r="F34" s="24"/>
      <c r="G34" s="113"/>
      <c r="H34" s="113">
        <v>0</v>
      </c>
      <c r="I34" s="123" t="e">
        <f t="shared" si="0"/>
        <v>#DIV/0!</v>
      </c>
    </row>
    <row r="35" spans="2:9" x14ac:dyDescent="0.25">
      <c r="B35" s="105"/>
      <c r="C35" s="106"/>
      <c r="D35" s="102">
        <v>3231</v>
      </c>
      <c r="E35" s="35" t="s">
        <v>148</v>
      </c>
      <c r="F35" s="24"/>
      <c r="G35" s="113"/>
      <c r="H35" s="113">
        <v>0</v>
      </c>
      <c r="I35" s="123" t="e">
        <f t="shared" si="0"/>
        <v>#DIV/0!</v>
      </c>
    </row>
    <row r="36" spans="2:9" x14ac:dyDescent="0.25">
      <c r="B36" s="105"/>
      <c r="C36" s="106"/>
      <c r="D36" s="102">
        <v>3232</v>
      </c>
      <c r="E36" s="107" t="s">
        <v>89</v>
      </c>
      <c r="F36" s="24"/>
      <c r="G36" s="113"/>
      <c r="H36" s="113">
        <v>0</v>
      </c>
      <c r="I36" s="123" t="e">
        <f t="shared" si="0"/>
        <v>#DIV/0!</v>
      </c>
    </row>
    <row r="37" spans="2:9" x14ac:dyDescent="0.25">
      <c r="B37" s="105"/>
      <c r="C37" s="106"/>
      <c r="D37" s="102">
        <v>3234</v>
      </c>
      <c r="E37" s="107" t="s">
        <v>91</v>
      </c>
      <c r="F37" s="24"/>
      <c r="G37" s="113"/>
      <c r="H37" s="113">
        <v>0</v>
      </c>
      <c r="I37" s="123" t="e">
        <f t="shared" si="0"/>
        <v>#DIV/0!</v>
      </c>
    </row>
    <row r="38" spans="2:9" x14ac:dyDescent="0.25">
      <c r="B38" s="105"/>
      <c r="C38" s="106"/>
      <c r="D38" s="102">
        <v>3235</v>
      </c>
      <c r="E38" s="107" t="s">
        <v>92</v>
      </c>
      <c r="F38" s="24"/>
      <c r="G38" s="113"/>
      <c r="H38" s="113">
        <v>0</v>
      </c>
      <c r="I38" s="123" t="e">
        <f t="shared" si="0"/>
        <v>#DIV/0!</v>
      </c>
    </row>
    <row r="39" spans="2:9" x14ac:dyDescent="0.25">
      <c r="B39" s="105"/>
      <c r="C39" s="106"/>
      <c r="D39" s="102">
        <v>3236</v>
      </c>
      <c r="E39" s="107" t="s">
        <v>93</v>
      </c>
      <c r="F39" s="24"/>
      <c r="G39" s="113"/>
      <c r="H39" s="113">
        <v>0</v>
      </c>
      <c r="I39" s="123" t="e">
        <f t="shared" si="0"/>
        <v>#DIV/0!</v>
      </c>
    </row>
    <row r="40" spans="2:9" x14ac:dyDescent="0.25">
      <c r="B40" s="105"/>
      <c r="C40" s="106"/>
      <c r="D40" s="102">
        <v>3237</v>
      </c>
      <c r="E40" s="107" t="s">
        <v>94</v>
      </c>
      <c r="F40" s="24"/>
      <c r="G40" s="113"/>
      <c r="H40" s="113">
        <v>0</v>
      </c>
      <c r="I40" s="123" t="e">
        <f t="shared" si="0"/>
        <v>#DIV/0!</v>
      </c>
    </row>
    <row r="41" spans="2:9" x14ac:dyDescent="0.25">
      <c r="B41" s="105"/>
      <c r="C41" s="106"/>
      <c r="D41" s="102">
        <v>3238</v>
      </c>
      <c r="E41" s="107" t="s">
        <v>95</v>
      </c>
      <c r="F41" s="24"/>
      <c r="G41" s="113"/>
      <c r="H41" s="113">
        <v>0</v>
      </c>
      <c r="I41" s="123" t="e">
        <f t="shared" si="0"/>
        <v>#DIV/0!</v>
      </c>
    </row>
    <row r="42" spans="2:9" x14ac:dyDescent="0.25">
      <c r="B42" s="105"/>
      <c r="C42" s="106"/>
      <c r="D42" s="102">
        <v>3239</v>
      </c>
      <c r="E42" s="107" t="s">
        <v>96</v>
      </c>
      <c r="F42" s="24"/>
      <c r="G42" s="113"/>
      <c r="H42" s="113">
        <v>0</v>
      </c>
      <c r="I42" s="123" t="e">
        <f t="shared" si="0"/>
        <v>#DIV/0!</v>
      </c>
    </row>
    <row r="43" spans="2:9" x14ac:dyDescent="0.25">
      <c r="B43" s="105"/>
      <c r="C43" s="106"/>
      <c r="D43" s="102">
        <v>3292</v>
      </c>
      <c r="E43" s="107" t="s">
        <v>100</v>
      </c>
      <c r="F43" s="24"/>
      <c r="G43" s="113"/>
      <c r="H43" s="113">
        <v>0</v>
      </c>
      <c r="I43" s="123" t="e">
        <f t="shared" si="0"/>
        <v>#DIV/0!</v>
      </c>
    </row>
    <row r="44" spans="2:9" x14ac:dyDescent="0.25">
      <c r="B44" s="105"/>
      <c r="C44" s="106"/>
      <c r="D44" s="102">
        <v>3293</v>
      </c>
      <c r="E44" s="107" t="s">
        <v>101</v>
      </c>
      <c r="F44" s="24"/>
      <c r="G44" s="113"/>
      <c r="H44" s="113">
        <v>0</v>
      </c>
      <c r="I44" s="123" t="e">
        <f t="shared" si="0"/>
        <v>#DIV/0!</v>
      </c>
    </row>
    <row r="45" spans="2:9" x14ac:dyDescent="0.25">
      <c r="B45" s="105"/>
      <c r="C45" s="106"/>
      <c r="D45" s="102">
        <v>3294</v>
      </c>
      <c r="E45" s="107" t="s">
        <v>102</v>
      </c>
      <c r="F45" s="24"/>
      <c r="G45" s="113"/>
      <c r="H45" s="113">
        <v>0</v>
      </c>
      <c r="I45" s="123" t="e">
        <f t="shared" si="0"/>
        <v>#DIV/0!</v>
      </c>
    </row>
    <row r="46" spans="2:9" x14ac:dyDescent="0.25">
      <c r="B46" s="105"/>
      <c r="C46" s="106"/>
      <c r="D46" s="102">
        <v>3295</v>
      </c>
      <c r="E46" s="107" t="s">
        <v>103</v>
      </c>
      <c r="F46" s="24"/>
      <c r="G46" s="113"/>
      <c r="H46" s="113">
        <v>0</v>
      </c>
      <c r="I46" s="123" t="e">
        <f t="shared" si="0"/>
        <v>#DIV/0!</v>
      </c>
    </row>
    <row r="47" spans="2:9" x14ac:dyDescent="0.25">
      <c r="B47" s="105"/>
      <c r="C47" s="106"/>
      <c r="D47" s="102">
        <v>3299</v>
      </c>
      <c r="E47" s="107" t="s">
        <v>98</v>
      </c>
      <c r="F47" s="24"/>
      <c r="G47" s="113"/>
      <c r="H47" s="113">
        <v>0</v>
      </c>
      <c r="I47" s="123" t="e">
        <f t="shared" si="0"/>
        <v>#DIV/0!</v>
      </c>
    </row>
    <row r="48" spans="2:9" x14ac:dyDescent="0.25">
      <c r="B48" s="168" t="s">
        <v>150</v>
      </c>
      <c r="C48" s="169"/>
      <c r="D48" s="170"/>
      <c r="E48" s="104" t="s">
        <v>158</v>
      </c>
      <c r="F48" s="24"/>
      <c r="G48" s="114">
        <f>SUM(G49)</f>
        <v>500</v>
      </c>
      <c r="H48" s="114">
        <f>SUM(H49)</f>
        <v>0</v>
      </c>
      <c r="I48" s="123">
        <f t="shared" si="0"/>
        <v>0</v>
      </c>
    </row>
    <row r="49" spans="2:11" x14ac:dyDescent="0.25">
      <c r="B49" s="98"/>
      <c r="C49" s="99"/>
      <c r="D49" s="115">
        <v>32</v>
      </c>
      <c r="E49" s="35" t="s">
        <v>11</v>
      </c>
      <c r="F49" s="24"/>
      <c r="G49" s="113">
        <f>SUM(G50:G51)</f>
        <v>500</v>
      </c>
      <c r="H49" s="113">
        <f>SUM(H50:H51)</f>
        <v>0</v>
      </c>
      <c r="I49" s="123">
        <f t="shared" si="0"/>
        <v>0</v>
      </c>
    </row>
    <row r="50" spans="2:11" x14ac:dyDescent="0.25">
      <c r="B50" s="98"/>
      <c r="C50" s="99"/>
      <c r="D50" s="115">
        <v>3211</v>
      </c>
      <c r="E50" s="35" t="s">
        <v>26</v>
      </c>
      <c r="F50" s="24"/>
      <c r="G50" s="113">
        <v>500</v>
      </c>
      <c r="H50" s="119"/>
      <c r="I50" s="123">
        <f t="shared" si="0"/>
        <v>0</v>
      </c>
      <c r="K50" s="141"/>
    </row>
    <row r="51" spans="2:11" x14ac:dyDescent="0.25">
      <c r="B51" s="105"/>
      <c r="C51" s="106"/>
      <c r="D51" s="102">
        <v>3222</v>
      </c>
      <c r="E51" s="35" t="s">
        <v>83</v>
      </c>
      <c r="F51" s="24"/>
      <c r="G51" s="113"/>
      <c r="H51" s="119"/>
      <c r="I51" s="123" t="e">
        <f t="shared" si="0"/>
        <v>#DIV/0!</v>
      </c>
    </row>
    <row r="52" spans="2:11" x14ac:dyDescent="0.25">
      <c r="B52" s="168" t="s">
        <v>140</v>
      </c>
      <c r="C52" s="169"/>
      <c r="D52" s="170"/>
      <c r="E52" s="104" t="s">
        <v>141</v>
      </c>
      <c r="F52" s="24"/>
      <c r="G52" s="114">
        <f>SUM(G53)</f>
        <v>175675.5</v>
      </c>
      <c r="H52" s="114">
        <f>SUM(H53)</f>
        <v>40739.700000000004</v>
      </c>
      <c r="I52" s="123">
        <f t="shared" si="0"/>
        <v>23.190313959544731</v>
      </c>
    </row>
    <row r="53" spans="2:11" x14ac:dyDescent="0.25">
      <c r="B53" s="105"/>
      <c r="C53" s="106"/>
      <c r="D53" s="102">
        <v>32</v>
      </c>
      <c r="E53" s="35" t="s">
        <v>11</v>
      </c>
      <c r="F53" s="24"/>
      <c r="G53" s="116">
        <f>SUM(G54:G76)</f>
        <v>175675.5</v>
      </c>
      <c r="H53" s="116">
        <f>SUM(H54:H76)</f>
        <v>40739.700000000004</v>
      </c>
      <c r="I53" s="123">
        <f t="shared" si="0"/>
        <v>23.190313959544731</v>
      </c>
    </row>
    <row r="54" spans="2:11" x14ac:dyDescent="0.25">
      <c r="B54" s="105"/>
      <c r="C54" s="106"/>
      <c r="D54" s="102">
        <v>3211</v>
      </c>
      <c r="E54" s="35" t="s">
        <v>26</v>
      </c>
      <c r="F54" s="24"/>
      <c r="G54" s="116">
        <v>2200</v>
      </c>
      <c r="H54" s="116">
        <v>63</v>
      </c>
      <c r="I54" s="123">
        <f t="shared" si="0"/>
        <v>2.8636363636363638</v>
      </c>
    </row>
    <row r="55" spans="2:11" x14ac:dyDescent="0.25">
      <c r="B55" s="105"/>
      <c r="C55" s="106"/>
      <c r="D55" s="102">
        <v>3212</v>
      </c>
      <c r="E55" s="35" t="s">
        <v>156</v>
      </c>
      <c r="F55" s="24"/>
      <c r="G55" s="113">
        <v>9000</v>
      </c>
      <c r="H55" s="119">
        <v>1485</v>
      </c>
      <c r="I55" s="123">
        <f t="shared" si="0"/>
        <v>16.5</v>
      </c>
    </row>
    <row r="56" spans="2:11" x14ac:dyDescent="0.25">
      <c r="B56" s="105"/>
      <c r="C56" s="106"/>
      <c r="D56" s="102">
        <v>3213</v>
      </c>
      <c r="E56" s="35" t="s">
        <v>80</v>
      </c>
      <c r="F56" s="24"/>
      <c r="G56" s="113">
        <v>900</v>
      </c>
      <c r="H56" s="119"/>
      <c r="I56" s="123">
        <f t="shared" si="0"/>
        <v>0</v>
      </c>
    </row>
    <row r="57" spans="2:11" x14ac:dyDescent="0.25">
      <c r="B57" s="105"/>
      <c r="C57" s="106"/>
      <c r="D57" s="102">
        <v>3221</v>
      </c>
      <c r="E57" s="35" t="s">
        <v>146</v>
      </c>
      <c r="F57" s="24"/>
      <c r="G57" s="113">
        <v>12000</v>
      </c>
      <c r="H57" s="119">
        <v>3706.15</v>
      </c>
      <c r="I57" s="123">
        <f t="shared" si="0"/>
        <v>30.884583333333332</v>
      </c>
    </row>
    <row r="58" spans="2:11" x14ac:dyDescent="0.25">
      <c r="B58" s="105"/>
      <c r="C58" s="106"/>
      <c r="D58" s="102">
        <v>3222</v>
      </c>
      <c r="E58" s="35" t="s">
        <v>83</v>
      </c>
      <c r="F58" s="24"/>
      <c r="G58" s="113">
        <v>33400</v>
      </c>
      <c r="H58" s="119">
        <v>1567.67</v>
      </c>
      <c r="I58" s="123">
        <f t="shared" si="0"/>
        <v>4.6936227544910185</v>
      </c>
    </row>
    <row r="59" spans="2:11" x14ac:dyDescent="0.25">
      <c r="B59" s="105"/>
      <c r="C59" s="106"/>
      <c r="D59" s="102">
        <v>3223</v>
      </c>
      <c r="E59" s="35" t="s">
        <v>84</v>
      </c>
      <c r="F59" s="24"/>
      <c r="G59" s="113">
        <v>40500</v>
      </c>
      <c r="H59" s="119">
        <v>12736.43</v>
      </c>
      <c r="I59" s="123">
        <f t="shared" si="0"/>
        <v>31.447975308641972</v>
      </c>
    </row>
    <row r="60" spans="2:11" x14ac:dyDescent="0.25">
      <c r="B60" s="105"/>
      <c r="C60" s="106"/>
      <c r="D60" s="102">
        <v>3224</v>
      </c>
      <c r="E60" s="35" t="s">
        <v>145</v>
      </c>
      <c r="F60" s="24"/>
      <c r="G60" s="113">
        <v>11000</v>
      </c>
      <c r="H60" s="119">
        <v>831.43</v>
      </c>
      <c r="I60" s="123">
        <f t="shared" si="0"/>
        <v>7.5584545454545449</v>
      </c>
    </row>
    <row r="61" spans="2:11" x14ac:dyDescent="0.25">
      <c r="B61" s="105"/>
      <c r="C61" s="106"/>
      <c r="D61" s="102">
        <v>3225</v>
      </c>
      <c r="E61" s="35" t="s">
        <v>147</v>
      </c>
      <c r="F61" s="24"/>
      <c r="G61" s="113">
        <v>4675.5</v>
      </c>
      <c r="H61" s="119">
        <v>2629.2</v>
      </c>
      <c r="I61" s="123">
        <f t="shared" si="0"/>
        <v>56.233557908245103</v>
      </c>
    </row>
    <row r="62" spans="2:11" x14ac:dyDescent="0.25">
      <c r="B62" s="105"/>
      <c r="C62" s="106"/>
      <c r="D62" s="102">
        <v>3227</v>
      </c>
      <c r="E62" s="35" t="s">
        <v>111</v>
      </c>
      <c r="F62" s="24"/>
      <c r="G62" s="113">
        <v>4000</v>
      </c>
      <c r="H62" s="119">
        <v>117.5</v>
      </c>
      <c r="I62" s="123">
        <f t="shared" si="0"/>
        <v>2.9375</v>
      </c>
    </row>
    <row r="63" spans="2:11" x14ac:dyDescent="0.25">
      <c r="B63" s="105"/>
      <c r="C63" s="106"/>
      <c r="D63" s="102">
        <v>3231</v>
      </c>
      <c r="E63" s="35" t="s">
        <v>148</v>
      </c>
      <c r="F63" s="24"/>
      <c r="G63" s="113">
        <v>4000</v>
      </c>
      <c r="H63" s="119">
        <v>2896.85</v>
      </c>
      <c r="I63" s="123">
        <f t="shared" si="0"/>
        <v>72.421249999999986</v>
      </c>
    </row>
    <row r="64" spans="2:11" x14ac:dyDescent="0.25">
      <c r="B64" s="105"/>
      <c r="C64" s="106"/>
      <c r="D64" s="102">
        <v>3232</v>
      </c>
      <c r="E64" s="107" t="s">
        <v>89</v>
      </c>
      <c r="F64" s="24"/>
      <c r="G64" s="113">
        <v>13500</v>
      </c>
      <c r="H64" s="119">
        <v>2040.99</v>
      </c>
      <c r="I64" s="123">
        <f t="shared" si="0"/>
        <v>15.118444444444446</v>
      </c>
    </row>
    <row r="65" spans="2:11" x14ac:dyDescent="0.25">
      <c r="B65" s="105"/>
      <c r="C65" s="106"/>
      <c r="D65" s="102">
        <v>3233</v>
      </c>
      <c r="E65" s="107" t="s">
        <v>90</v>
      </c>
      <c r="F65" s="24"/>
      <c r="G65" s="113">
        <v>0</v>
      </c>
      <c r="H65" s="119">
        <v>916.5</v>
      </c>
      <c r="I65" s="123" t="e">
        <f t="shared" si="0"/>
        <v>#DIV/0!</v>
      </c>
    </row>
    <row r="66" spans="2:11" x14ac:dyDescent="0.25">
      <c r="B66" s="105"/>
      <c r="C66" s="106"/>
      <c r="D66" s="102">
        <v>3234</v>
      </c>
      <c r="E66" s="107" t="s">
        <v>91</v>
      </c>
      <c r="F66" s="24"/>
      <c r="G66" s="113">
        <v>13700</v>
      </c>
      <c r="H66" s="119">
        <v>3900.01</v>
      </c>
      <c r="I66" s="123">
        <f t="shared" si="0"/>
        <v>28.467226277372266</v>
      </c>
    </row>
    <row r="67" spans="2:11" x14ac:dyDescent="0.25">
      <c r="B67" s="105"/>
      <c r="C67" s="106"/>
      <c r="D67" s="102">
        <v>3235</v>
      </c>
      <c r="E67" s="107" t="s">
        <v>92</v>
      </c>
      <c r="F67" s="24"/>
      <c r="G67" s="113">
        <v>1200</v>
      </c>
      <c r="H67" s="119">
        <v>431.86</v>
      </c>
      <c r="I67" s="123">
        <f t="shared" si="0"/>
        <v>35.98833333333333</v>
      </c>
    </row>
    <row r="68" spans="2:11" x14ac:dyDescent="0.25">
      <c r="B68" s="105"/>
      <c r="C68" s="106"/>
      <c r="D68" s="102">
        <v>3236</v>
      </c>
      <c r="E68" s="107" t="s">
        <v>93</v>
      </c>
      <c r="F68" s="24"/>
      <c r="G68" s="113">
        <v>5500</v>
      </c>
      <c r="H68" s="119">
        <v>739.32</v>
      </c>
      <c r="I68" s="123">
        <f t="shared" si="0"/>
        <v>13.442181818181819</v>
      </c>
    </row>
    <row r="69" spans="2:11" x14ac:dyDescent="0.25">
      <c r="B69" s="105"/>
      <c r="C69" s="106"/>
      <c r="D69" s="102">
        <v>3237</v>
      </c>
      <c r="E69" s="107" t="s">
        <v>94</v>
      </c>
      <c r="F69" s="24"/>
      <c r="G69" s="113">
        <v>4000</v>
      </c>
      <c r="H69" s="119">
        <v>2355</v>
      </c>
      <c r="I69" s="123">
        <f t="shared" si="0"/>
        <v>58.875</v>
      </c>
    </row>
    <row r="70" spans="2:11" x14ac:dyDescent="0.25">
      <c r="B70" s="105"/>
      <c r="C70" s="106"/>
      <c r="D70" s="102">
        <v>3238</v>
      </c>
      <c r="E70" s="107" t="s">
        <v>95</v>
      </c>
      <c r="F70" s="24"/>
      <c r="G70" s="113">
        <v>5000</v>
      </c>
      <c r="H70" s="119">
        <v>1568.82</v>
      </c>
      <c r="I70" s="123">
        <f t="shared" si="0"/>
        <v>31.3764</v>
      </c>
    </row>
    <row r="71" spans="2:11" x14ac:dyDescent="0.25">
      <c r="B71" s="105"/>
      <c r="C71" s="106"/>
      <c r="D71" s="102">
        <v>3239</v>
      </c>
      <c r="E71" s="107" t="s">
        <v>96</v>
      </c>
      <c r="F71" s="24"/>
      <c r="G71" s="113">
        <v>3700</v>
      </c>
      <c r="H71" s="119">
        <v>1396.28</v>
      </c>
      <c r="I71" s="123">
        <f t="shared" si="0"/>
        <v>37.737297297297296</v>
      </c>
    </row>
    <row r="72" spans="2:11" x14ac:dyDescent="0.25">
      <c r="B72" s="105"/>
      <c r="C72" s="106"/>
      <c r="D72" s="102">
        <v>3292</v>
      </c>
      <c r="E72" s="107" t="s">
        <v>100</v>
      </c>
      <c r="F72" s="24"/>
      <c r="G72" s="113">
        <v>6000</v>
      </c>
      <c r="H72" s="119">
        <v>1260.47</v>
      </c>
      <c r="I72" s="123">
        <f t="shared" si="0"/>
        <v>21.007833333333334</v>
      </c>
    </row>
    <row r="73" spans="2:11" x14ac:dyDescent="0.25">
      <c r="B73" s="105"/>
      <c r="C73" s="106"/>
      <c r="D73" s="102">
        <v>3293</v>
      </c>
      <c r="E73" s="107" t="s">
        <v>101</v>
      </c>
      <c r="F73" s="24"/>
      <c r="G73" s="113">
        <v>100</v>
      </c>
      <c r="H73" s="119">
        <v>0</v>
      </c>
      <c r="I73" s="123">
        <f t="shared" ref="I73:I97" si="2">SUM(H73/G73*100)</f>
        <v>0</v>
      </c>
    </row>
    <row r="74" spans="2:11" x14ac:dyDescent="0.25">
      <c r="B74" s="105"/>
      <c r="C74" s="106"/>
      <c r="D74" s="102">
        <v>3294</v>
      </c>
      <c r="E74" s="107" t="s">
        <v>102</v>
      </c>
      <c r="F74" s="24"/>
      <c r="G74" s="113">
        <v>100</v>
      </c>
      <c r="H74" s="119">
        <v>0</v>
      </c>
      <c r="I74" s="123">
        <f t="shared" si="2"/>
        <v>0</v>
      </c>
    </row>
    <row r="75" spans="2:11" x14ac:dyDescent="0.25">
      <c r="B75" s="105"/>
      <c r="C75" s="106"/>
      <c r="D75" s="102">
        <v>3295</v>
      </c>
      <c r="E75" s="107" t="s">
        <v>103</v>
      </c>
      <c r="F75" s="24"/>
      <c r="G75" s="113">
        <v>700</v>
      </c>
      <c r="H75" s="119">
        <v>63.72</v>
      </c>
      <c r="I75" s="123">
        <f t="shared" si="2"/>
        <v>9.1028571428571432</v>
      </c>
    </row>
    <row r="76" spans="2:11" x14ac:dyDescent="0.25">
      <c r="B76" s="105"/>
      <c r="C76" s="106"/>
      <c r="D76" s="102">
        <v>3299</v>
      </c>
      <c r="E76" s="107" t="s">
        <v>98</v>
      </c>
      <c r="F76" s="24"/>
      <c r="G76" s="113">
        <v>500</v>
      </c>
      <c r="H76" s="119">
        <v>33.5</v>
      </c>
      <c r="I76" s="123">
        <f t="shared" si="2"/>
        <v>6.7</v>
      </c>
    </row>
    <row r="77" spans="2:11" x14ac:dyDescent="0.25">
      <c r="B77" s="168" t="s">
        <v>142</v>
      </c>
      <c r="C77" s="169"/>
      <c r="D77" s="170"/>
      <c r="E77" s="104" t="s">
        <v>149</v>
      </c>
      <c r="F77" s="24"/>
      <c r="G77" s="114">
        <f>SUM(G78)</f>
        <v>31624</v>
      </c>
      <c r="H77" s="114">
        <f>SUM(H78)</f>
        <v>4800</v>
      </c>
      <c r="I77" s="123">
        <f t="shared" si="2"/>
        <v>15.178345560333922</v>
      </c>
    </row>
    <row r="78" spans="2:11" x14ac:dyDescent="0.25">
      <c r="B78" s="105"/>
      <c r="C78" s="106"/>
      <c r="D78" s="102">
        <v>32</v>
      </c>
      <c r="E78" s="35" t="s">
        <v>11</v>
      </c>
      <c r="F78" s="24"/>
      <c r="G78" s="113">
        <f>SUM(G79:G82)</f>
        <v>31624</v>
      </c>
      <c r="H78" s="113">
        <f>SUM(H79:H82)</f>
        <v>4800</v>
      </c>
      <c r="I78" s="123">
        <f t="shared" si="2"/>
        <v>15.178345560333922</v>
      </c>
    </row>
    <row r="79" spans="2:11" x14ac:dyDescent="0.25">
      <c r="B79" s="105"/>
      <c r="C79" s="106"/>
      <c r="D79" s="102">
        <v>3213</v>
      </c>
      <c r="E79" s="35" t="s">
        <v>80</v>
      </c>
      <c r="F79" s="24"/>
      <c r="G79" s="113">
        <v>5000</v>
      </c>
      <c r="H79" s="119">
        <v>880.45</v>
      </c>
      <c r="I79" s="123">
        <f t="shared" si="2"/>
        <v>17.608999999999998</v>
      </c>
      <c r="K79" s="118"/>
    </row>
    <row r="80" spans="2:11" x14ac:dyDescent="0.25">
      <c r="B80" s="105"/>
      <c r="C80" s="106"/>
      <c r="D80" s="102">
        <v>3221</v>
      </c>
      <c r="E80" s="35" t="s">
        <v>146</v>
      </c>
      <c r="F80" s="24"/>
      <c r="G80" s="113">
        <v>12024</v>
      </c>
      <c r="H80" s="119">
        <v>1700.88</v>
      </c>
      <c r="I80" s="123">
        <f t="shared" si="2"/>
        <v>14.145708582834333</v>
      </c>
    </row>
    <row r="81" spans="2:11" x14ac:dyDescent="0.25">
      <c r="B81" s="105"/>
      <c r="C81" s="106"/>
      <c r="D81" s="102">
        <v>3222</v>
      </c>
      <c r="E81" s="35" t="s">
        <v>155</v>
      </c>
      <c r="F81" s="24"/>
      <c r="G81" s="113">
        <v>9600</v>
      </c>
      <c r="H81" s="119">
        <v>2218.67</v>
      </c>
      <c r="I81" s="123">
        <f t="shared" si="2"/>
        <v>23.111145833333335</v>
      </c>
      <c r="K81" s="141"/>
    </row>
    <row r="82" spans="2:11" x14ac:dyDescent="0.25">
      <c r="B82" s="105"/>
      <c r="C82" s="106"/>
      <c r="D82" s="102">
        <v>3225</v>
      </c>
      <c r="E82" s="35" t="s">
        <v>159</v>
      </c>
      <c r="F82" s="24"/>
      <c r="G82" s="113">
        <v>5000</v>
      </c>
      <c r="H82" s="119"/>
      <c r="I82" s="123">
        <f t="shared" si="2"/>
        <v>0</v>
      </c>
    </row>
    <row r="83" spans="2:11" ht="30" customHeight="1" x14ac:dyDescent="0.25">
      <c r="B83" s="171"/>
      <c r="C83" s="172"/>
      <c r="D83" s="173"/>
      <c r="E83" s="104" t="s">
        <v>107</v>
      </c>
      <c r="F83" s="24"/>
      <c r="G83" s="114">
        <f>SUM(G87)</f>
        <v>2500</v>
      </c>
      <c r="H83" s="114">
        <f>SUM(H84+H87)</f>
        <v>111.77</v>
      </c>
      <c r="I83" s="123">
        <f t="shared" si="2"/>
        <v>4.4707999999999997</v>
      </c>
    </row>
    <row r="84" spans="2:11" ht="15" customHeight="1" x14ac:dyDescent="0.25">
      <c r="B84" s="168" t="s">
        <v>138</v>
      </c>
      <c r="C84" s="169"/>
      <c r="D84" s="170"/>
      <c r="E84" s="104" t="s">
        <v>144</v>
      </c>
      <c r="F84" s="24"/>
      <c r="G84" s="114"/>
      <c r="H84" s="114">
        <f>SUM(H85)</f>
        <v>0</v>
      </c>
      <c r="I84" s="123" t="e">
        <f t="shared" si="2"/>
        <v>#DIV/0!</v>
      </c>
    </row>
    <row r="85" spans="2:11" ht="15" customHeight="1" x14ac:dyDescent="0.25">
      <c r="B85" s="105"/>
      <c r="C85" s="106"/>
      <c r="D85" s="102">
        <v>34</v>
      </c>
      <c r="E85" s="35" t="s">
        <v>107</v>
      </c>
      <c r="F85" s="24"/>
      <c r="G85" s="114"/>
      <c r="H85" s="116">
        <f>SUM(H86)</f>
        <v>0</v>
      </c>
      <c r="I85" s="123" t="e">
        <f t="shared" si="2"/>
        <v>#DIV/0!</v>
      </c>
    </row>
    <row r="86" spans="2:11" ht="14.25" customHeight="1" x14ac:dyDescent="0.25">
      <c r="B86" s="105"/>
      <c r="C86" s="106"/>
      <c r="D86" s="102">
        <v>3431</v>
      </c>
      <c r="E86" s="35" t="s">
        <v>151</v>
      </c>
      <c r="F86" s="24"/>
      <c r="G86" s="114"/>
      <c r="H86" s="116">
        <v>0</v>
      </c>
      <c r="I86" s="123" t="e">
        <f t="shared" si="2"/>
        <v>#DIV/0!</v>
      </c>
    </row>
    <row r="87" spans="2:11" x14ac:dyDescent="0.25">
      <c r="B87" s="120"/>
      <c r="C87" s="121"/>
      <c r="D87" s="122" t="s">
        <v>140</v>
      </c>
      <c r="E87" s="104" t="s">
        <v>141</v>
      </c>
      <c r="F87" s="24"/>
      <c r="G87" s="114">
        <f t="shared" ref="G87:H88" si="3">SUM(G88)</f>
        <v>2500</v>
      </c>
      <c r="H87" s="114">
        <f t="shared" si="3"/>
        <v>111.77</v>
      </c>
      <c r="I87" s="123">
        <f t="shared" si="2"/>
        <v>4.4707999999999997</v>
      </c>
    </row>
    <row r="88" spans="2:11" x14ac:dyDescent="0.25">
      <c r="B88" s="105"/>
      <c r="C88" s="106"/>
      <c r="D88" s="102">
        <v>34</v>
      </c>
      <c r="E88" s="35" t="s">
        <v>107</v>
      </c>
      <c r="F88" s="24"/>
      <c r="G88" s="113">
        <f t="shared" si="3"/>
        <v>2500</v>
      </c>
      <c r="H88" s="113">
        <f t="shared" si="3"/>
        <v>111.77</v>
      </c>
      <c r="I88" s="123">
        <f t="shared" si="2"/>
        <v>4.4707999999999997</v>
      </c>
    </row>
    <row r="89" spans="2:11" x14ac:dyDescent="0.25">
      <c r="B89" s="105"/>
      <c r="C89" s="106"/>
      <c r="D89" s="102">
        <v>3431</v>
      </c>
      <c r="E89" s="35" t="s">
        <v>151</v>
      </c>
      <c r="F89" s="24"/>
      <c r="G89" s="113">
        <v>2500</v>
      </c>
      <c r="H89" s="119">
        <v>111.77</v>
      </c>
      <c r="I89" s="123">
        <f t="shared" si="2"/>
        <v>4.4707999999999997</v>
      </c>
    </row>
    <row r="90" spans="2:11" ht="29.25" customHeight="1" x14ac:dyDescent="0.25">
      <c r="B90" s="171"/>
      <c r="C90" s="172"/>
      <c r="D90" s="173"/>
      <c r="E90" s="104" t="s">
        <v>157</v>
      </c>
      <c r="F90" s="24"/>
      <c r="G90" s="114">
        <f>SUM(G91+G95)</f>
        <v>12500</v>
      </c>
      <c r="H90" s="114">
        <f>SUM(H91+H95)</f>
        <v>1545.19</v>
      </c>
      <c r="I90" s="123">
        <f t="shared" si="2"/>
        <v>12.361520000000001</v>
      </c>
    </row>
    <row r="91" spans="2:11" x14ac:dyDescent="0.25">
      <c r="B91" s="120"/>
      <c r="C91" s="121"/>
      <c r="D91" s="122" t="s">
        <v>140</v>
      </c>
      <c r="E91" s="104" t="s">
        <v>141</v>
      </c>
      <c r="F91" s="24"/>
      <c r="G91" s="114">
        <f t="shared" ref="G91" si="4">SUM(G92)</f>
        <v>5500</v>
      </c>
      <c r="H91" s="114">
        <f>SUM(H92)</f>
        <v>1545.19</v>
      </c>
      <c r="I91" s="123">
        <f t="shared" ref="I91:I94" si="5">SUM(H91/G91*100)</f>
        <v>28.094363636363639</v>
      </c>
    </row>
    <row r="92" spans="2:11" x14ac:dyDescent="0.25">
      <c r="B92" s="105"/>
      <c r="C92" s="106"/>
      <c r="D92" s="102">
        <v>42</v>
      </c>
      <c r="E92" s="35" t="s">
        <v>152</v>
      </c>
      <c r="F92" s="24"/>
      <c r="G92" s="113">
        <f>SUM(G94)</f>
        <v>5500</v>
      </c>
      <c r="H92" s="113">
        <f>SUM(H93+H94)</f>
        <v>1545.19</v>
      </c>
      <c r="I92" s="123">
        <f t="shared" si="5"/>
        <v>28.094363636363639</v>
      </c>
    </row>
    <row r="93" spans="2:11" x14ac:dyDescent="0.25">
      <c r="B93" s="105"/>
      <c r="C93" s="106"/>
      <c r="D93" s="102">
        <v>4223</v>
      </c>
      <c r="E93" s="35" t="s">
        <v>119</v>
      </c>
      <c r="F93" s="24"/>
      <c r="G93" s="113"/>
      <c r="H93" s="113">
        <v>690</v>
      </c>
      <c r="I93" s="123"/>
    </row>
    <row r="94" spans="2:11" x14ac:dyDescent="0.25">
      <c r="B94" s="105"/>
      <c r="C94" s="106"/>
      <c r="D94" s="102">
        <v>4227</v>
      </c>
      <c r="E94" s="35" t="s">
        <v>169</v>
      </c>
      <c r="F94" s="24"/>
      <c r="G94" s="113">
        <v>5500</v>
      </c>
      <c r="H94" s="119">
        <v>855.19</v>
      </c>
      <c r="I94" s="123">
        <f t="shared" si="5"/>
        <v>15.548909090909092</v>
      </c>
    </row>
    <row r="95" spans="2:11" x14ac:dyDescent="0.25">
      <c r="B95" s="168" t="s">
        <v>142</v>
      </c>
      <c r="C95" s="169"/>
      <c r="D95" s="170"/>
      <c r="E95" s="104" t="s">
        <v>141</v>
      </c>
      <c r="F95" s="24"/>
      <c r="G95" s="114">
        <f t="shared" ref="G95:H96" si="6">SUM(G96)</f>
        <v>7000</v>
      </c>
      <c r="H95" s="114">
        <f t="shared" si="6"/>
        <v>0</v>
      </c>
      <c r="I95" s="123">
        <f t="shared" si="2"/>
        <v>0</v>
      </c>
    </row>
    <row r="96" spans="2:11" x14ac:dyDescent="0.25">
      <c r="B96" s="103"/>
      <c r="C96" s="108"/>
      <c r="D96" s="102">
        <v>42</v>
      </c>
      <c r="E96" s="35" t="s">
        <v>152</v>
      </c>
      <c r="F96" s="24"/>
      <c r="G96" s="113">
        <f t="shared" si="6"/>
        <v>7000</v>
      </c>
      <c r="H96" s="113">
        <f t="shared" si="6"/>
        <v>0</v>
      </c>
      <c r="I96" s="123">
        <f t="shared" si="2"/>
        <v>0</v>
      </c>
    </row>
    <row r="97" spans="2:9" x14ac:dyDescent="0.25">
      <c r="B97" s="103"/>
      <c r="C97" s="108"/>
      <c r="D97" s="102">
        <v>4221</v>
      </c>
      <c r="E97" s="107" t="s">
        <v>114</v>
      </c>
      <c r="F97" s="24"/>
      <c r="G97" s="113">
        <v>7000</v>
      </c>
      <c r="H97" s="119">
        <v>0</v>
      </c>
      <c r="I97" s="123">
        <f t="shared" si="2"/>
        <v>0</v>
      </c>
    </row>
  </sheetData>
  <mergeCells count="19">
    <mergeCell ref="B10:D10"/>
    <mergeCell ref="B11:D11"/>
    <mergeCell ref="B16:D16"/>
    <mergeCell ref="B84:D84"/>
    <mergeCell ref="B2:I2"/>
    <mergeCell ref="B4:I4"/>
    <mergeCell ref="B6:E6"/>
    <mergeCell ref="B7:E7"/>
    <mergeCell ref="B8:D8"/>
    <mergeCell ref="B95:D95"/>
    <mergeCell ref="B52:D52"/>
    <mergeCell ref="B48:D48"/>
    <mergeCell ref="B15:D15"/>
    <mergeCell ref="B23:D23"/>
    <mergeCell ref="B24:D24"/>
    <mergeCell ref="B83:D83"/>
    <mergeCell ref="B90:D90"/>
    <mergeCell ref="B77:D77"/>
    <mergeCell ref="B18:D18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2026-07-22T10:56:10Z</cp:lastPrinted>
  <dcterms:created xsi:type="dcterms:W3CDTF">2022-08-12T12:51:27Z</dcterms:created>
  <dcterms:modified xsi:type="dcterms:W3CDTF">2026-07-22T11:00:22Z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